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tabRatio="775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Электро 1" sheetId="5" state="hidden" r:id="rId5"/>
    <sheet name="Электро 2" sheetId="6" state="hidden" r:id="rId6"/>
    <sheet name="Электро 3" sheetId="7" state="hidden" r:id="rId7"/>
  </sheets>
  <definedNames>
    <definedName name="Z_03BCEDE0_E8EF_40D7_9B19_7DD3E27CC676_.wvu.Cols" localSheetId="1" hidden="1">'Приложение 2'!$E:$F,'Приложение 2'!#REF!</definedName>
    <definedName name="Z_03BCEDE0_E8EF_40D7_9B19_7DD3E27CC676_.wvu.PrintArea" localSheetId="0" hidden="1">'Приложение 1'!$A$1:$I$39</definedName>
    <definedName name="Z_7BF6F41B_15A6_4317_AE4E_2DD7CA1AD816_.wvu.PrintArea" localSheetId="0" hidden="1">'Приложение 1'!$A$1:$C$42</definedName>
    <definedName name="Z_7BF6F41B_15A6_4317_AE4E_2DD7CA1AD816_.wvu.PrintArea" localSheetId="3" hidden="1">'Приложение 4'!$A$1:$N$21</definedName>
    <definedName name="Z_7BF6F41B_15A6_4317_AE4E_2DD7CA1AD816_.wvu.PrintTitles" localSheetId="3" hidden="1">'Приложение 4'!$A:$B</definedName>
    <definedName name="Z_8533B51E_7C1D_49E4_B326_31F6680A74DD_.wvu.Cols" localSheetId="1" hidden="1">'Приложение 2'!$D:$F,'Приложение 2'!#REF!,'Приложение 2'!$L:$L</definedName>
    <definedName name="Z_8533B51E_7C1D_49E4_B326_31F6680A74DD_.wvu.Cols" localSheetId="3" hidden="1">'Приложение 4'!#REF!</definedName>
    <definedName name="Z_8533B51E_7C1D_49E4_B326_31F6680A74DD_.wvu.PrintArea" localSheetId="0" hidden="1">'Приложение 1'!$A$1:$I$39</definedName>
    <definedName name="Z_8533B51E_7C1D_49E4_B326_31F6680A74DD_.wvu.Rows" localSheetId="0" hidden="1">'Приложение 1'!#REF!</definedName>
    <definedName name="Z_B3D37A23_80B7_4BBB_A095_54C467BD978C_.wvu.PrintArea" localSheetId="4" hidden="1">'Электро 1'!$A$1:$J$31</definedName>
    <definedName name="Z_B3D37A23_80B7_4BBB_A095_54C467BD978C_.wvu.PrintArea" localSheetId="5" hidden="1">'Электро 2'!$A$1:$O$46</definedName>
    <definedName name="Z_B3D37A23_80B7_4BBB_A095_54C467BD978C_.wvu.PrintArea" localSheetId="6" hidden="1">'Электро 3'!$A$1:$H$15</definedName>
    <definedName name="Z_FE1460DB_89E6_47F6_9B6D_BBC12C2CE3B0_.wvu.Cols" localSheetId="1" hidden="1">'Приложение 2'!$E:$F,'Приложение 2'!#REF!</definedName>
    <definedName name="Z_FE1460DB_89E6_47F6_9B6D_BBC12C2CE3B0_.wvu.Cols" localSheetId="3" hidden="1">'Приложение 4'!#REF!,'Приложение 4'!#REF!</definedName>
    <definedName name="Z_FE1460DB_89E6_47F6_9B6D_BBC12C2CE3B0_.wvu.PrintArea" localSheetId="0" hidden="1">'Приложение 1'!$A$1:$I$39</definedName>
    <definedName name="Z_FE1460DB_89E6_47F6_9B6D_BBC12C2CE3B0_.wvu.Rows" localSheetId="0" hidden="1">'Приложение 1'!#REF!</definedName>
    <definedName name="_xlnm.Print_Area" localSheetId="0">'Приложение 1'!$A$1:$I$42</definedName>
    <definedName name="_xlnm.Print_Area" localSheetId="1">'Приложение 2'!$A$1:$L$34</definedName>
    <definedName name="_xlnm.Print_Area" localSheetId="2">'Приложение 3'!$A$1:$O$184</definedName>
    <definedName name="_xlnm.Print_Area" localSheetId="3">'Приложение 4'!$A$1:$N$29</definedName>
    <definedName name="_xlnm.Print_Area" localSheetId="6">'Электро 3'!$A$1:$R$14</definedName>
  </definedNames>
  <calcPr fullCalcOnLoad="1"/>
</workbook>
</file>

<file path=xl/sharedStrings.xml><?xml version="1.0" encoding="utf-8"?>
<sst xmlns="http://schemas.openxmlformats.org/spreadsheetml/2006/main" count="2287" uniqueCount="405">
  <si>
    <t xml:space="preserve">N  </t>
  </si>
  <si>
    <t xml:space="preserve">Общие сведения           </t>
  </si>
  <si>
    <t xml:space="preserve">Ед. изм. </t>
  </si>
  <si>
    <t xml:space="preserve">1.   </t>
  </si>
  <si>
    <t xml:space="preserve">тыс. кВт/ч </t>
  </si>
  <si>
    <t xml:space="preserve">2.   </t>
  </si>
  <si>
    <t xml:space="preserve">тыс. Гкал  </t>
  </si>
  <si>
    <t xml:space="preserve">3.   </t>
  </si>
  <si>
    <t>Объем потребления воды организацией</t>
  </si>
  <si>
    <t>тыс. куб. м</t>
  </si>
  <si>
    <t xml:space="preserve">4.   </t>
  </si>
  <si>
    <t xml:space="preserve">тыс. кВтч  </t>
  </si>
  <si>
    <t xml:space="preserve">5.   </t>
  </si>
  <si>
    <t xml:space="preserve">6.   </t>
  </si>
  <si>
    <t xml:space="preserve">7.   </t>
  </si>
  <si>
    <t xml:space="preserve">Тариф на электрическую энергию     </t>
  </si>
  <si>
    <t xml:space="preserve">руб./ кВтч </t>
  </si>
  <si>
    <t xml:space="preserve">8.   </t>
  </si>
  <si>
    <t xml:space="preserve">Тариф на тепловую энергию          </t>
  </si>
  <si>
    <t xml:space="preserve">руб./ Гкал </t>
  </si>
  <si>
    <t xml:space="preserve">9.   </t>
  </si>
  <si>
    <t xml:space="preserve">Тариф на воду                      </t>
  </si>
  <si>
    <t>руб./куб. м</t>
  </si>
  <si>
    <t xml:space="preserve">млн. руб.  </t>
  </si>
  <si>
    <t xml:space="preserve">прибыль                            </t>
  </si>
  <si>
    <t xml:space="preserve">ремонтный фонд                     </t>
  </si>
  <si>
    <t xml:space="preserve">инвестиционная программа           </t>
  </si>
  <si>
    <t xml:space="preserve">прочие                             </t>
  </si>
  <si>
    <t xml:space="preserve">Необходимая валовая выручка        </t>
  </si>
  <si>
    <t xml:space="preserve">12.  </t>
  </si>
  <si>
    <t xml:space="preserve">у.е.       </t>
  </si>
  <si>
    <t xml:space="preserve">13.  </t>
  </si>
  <si>
    <t xml:space="preserve">%          </t>
  </si>
  <si>
    <t xml:space="preserve">N  п/п </t>
  </si>
  <si>
    <t xml:space="preserve">Объем потребления электрической  энергии организацией                 </t>
  </si>
  <si>
    <t xml:space="preserve">Объем потребления тепловой энергии организацией </t>
  </si>
  <si>
    <t xml:space="preserve">Объем потребления электрической энергии, расчеты за которую осуществляются с использованием приборов учета   </t>
  </si>
  <si>
    <t xml:space="preserve">Общее число объектов электросетевого хозяйства                         </t>
  </si>
  <si>
    <t xml:space="preserve">Объекты электросетевого хозяйства, в отношении которых проведено энергетическое обследование </t>
  </si>
  <si>
    <t xml:space="preserve">Объем потребления тепловой энергии, расчеты за которую осуществляются с использованием приборов учета    </t>
  </si>
  <si>
    <t xml:space="preserve">Объем потребления воды, расчеты за которую осуществляются с использованием приборов учета    </t>
  </si>
  <si>
    <t xml:space="preserve">Общий объем финансирования мероприятий по энергосбережению и повышению энергетической эффективности    </t>
  </si>
  <si>
    <t>Процент потерь ЭЭ при ее передаче по распределительным сетям (% к отпуску в сеть)</t>
  </si>
  <si>
    <t xml:space="preserve">Наименование показателей    </t>
  </si>
  <si>
    <t xml:space="preserve">Ед. изм.  </t>
  </si>
  <si>
    <t xml:space="preserve">Расчетная формула    </t>
  </si>
  <si>
    <t xml:space="preserve">1. Общие целевые показатели в области энергосбережения и повышения энергетической эффективности       </t>
  </si>
  <si>
    <t>1.1.</t>
  </si>
  <si>
    <t>1.2.</t>
  </si>
  <si>
    <t>1.3.</t>
  </si>
  <si>
    <t>1.4.</t>
  </si>
  <si>
    <t>1.5.</t>
  </si>
  <si>
    <t>2.1.</t>
  </si>
  <si>
    <t>2.2.</t>
  </si>
  <si>
    <t xml:space="preserve">тыс. руб.  </t>
  </si>
  <si>
    <t>2.3.</t>
  </si>
  <si>
    <t>2.4.</t>
  </si>
  <si>
    <t>2.5.</t>
  </si>
  <si>
    <t>2.6.</t>
  </si>
  <si>
    <t xml:space="preserve">3. Целевые показатели, отражающие динамику изменения фактического объема потерь электрической энергии    </t>
  </si>
  <si>
    <t>3.1.</t>
  </si>
  <si>
    <t xml:space="preserve">Доля объемов электрической энергии, расчеты за которую осуществляются с использованием приборов учета, в общем объеме потребляемой электрической энергии                                </t>
  </si>
  <si>
    <t xml:space="preserve">Доля объемов воды, расчеты за которую осуществляются с использованием приборов учета в общем объеме потребляемой воды </t>
  </si>
  <si>
    <t>Объем средств, используемых для финансирования мероприятий по энергосбережению и повышению энергетической эффективности, в общем объеме НВВ</t>
  </si>
  <si>
    <t xml:space="preserve">Доля объектов электросетевого хозяйства в общем объеме объектов электросетевого хозяйства в отношении которых проведено обязательное энергетическое обследование  </t>
  </si>
  <si>
    <t xml:space="preserve">2.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       </t>
  </si>
  <si>
    <t>Экономия электрической энергии в натуральном выражении</t>
  </si>
  <si>
    <t xml:space="preserve">Экономия тепловой энергии в натуральном выражении         </t>
  </si>
  <si>
    <t xml:space="preserve">Экономия тепловой энергии в стоимостном выражении      </t>
  </si>
  <si>
    <t xml:space="preserve">Экономия воды в натуральном выражении       </t>
  </si>
  <si>
    <t xml:space="preserve">Экономия воды в стоимостном выражении     </t>
  </si>
  <si>
    <t xml:space="preserve">Динамика изменения фактического объема потерь электрической энергии при ее передаче по распределительным сетям (% к отпуску в сеть)  </t>
  </si>
  <si>
    <t xml:space="preserve">Доля объемов тепловой энергии, расчеты за которую осуществляются с использованием приборов учета, в общем объеме потребляемой тепловой энергии  </t>
  </si>
  <si>
    <t xml:space="preserve">Годовая экономия ТЭР (план)  </t>
  </si>
  <si>
    <t xml:space="preserve">Годовая экономия ТЭР (факт)  </t>
  </si>
  <si>
    <t>Примечание</t>
  </si>
  <si>
    <t xml:space="preserve">Наименование показателя     </t>
  </si>
  <si>
    <t xml:space="preserve">ед. из.  </t>
  </si>
  <si>
    <t xml:space="preserve">Наименование мероприятия    </t>
  </si>
  <si>
    <t>ед. из.</t>
  </si>
  <si>
    <t xml:space="preserve">Итого по мероприятиям          </t>
  </si>
  <si>
    <t xml:space="preserve">2.3.2. Прочие мероприятия      </t>
  </si>
  <si>
    <t>Значение показателя</t>
  </si>
  <si>
    <t xml:space="preserve">Средний срок окупаемости </t>
  </si>
  <si>
    <t xml:space="preserve">Целевой показатель энергосбережения и повышения энергоэффективности </t>
  </si>
  <si>
    <t xml:space="preserve">Период проведения мероприятия  </t>
  </si>
  <si>
    <t xml:space="preserve">Затраты на мероприятие, тыс. руб.   </t>
  </si>
  <si>
    <t xml:space="preserve">Источник  финансирования  </t>
  </si>
  <si>
    <t xml:space="preserve">значение </t>
  </si>
  <si>
    <t>1. Общие целевые показатели в области энергосбережения и повышения энергетической эффективности</t>
  </si>
  <si>
    <t>%</t>
  </si>
  <si>
    <t xml:space="preserve">1.1.1. Мероприятия по оснащению средствами коммерческого учета электрической энергии предприятия </t>
  </si>
  <si>
    <t xml:space="preserve">1.1. Доля объемов электрической энергии, расчеты за которую осуществляются с использованием приборов учета, в общем объеме потребляемой электрической энергии      </t>
  </si>
  <si>
    <t xml:space="preserve">1.2. Доля объемов тепловой энергии, расчеты за которую осуществляются с использованием приборов учета, в общем объеме потребляемой тепловой энергии </t>
  </si>
  <si>
    <t xml:space="preserve">1.2.1. Мероприятия по оснащению средствами коммерческого учета тепловой энергии предприятия   </t>
  </si>
  <si>
    <t xml:space="preserve">1.3. Доля объемов воды, расчеты за которую осуществляются с использованием приборов учета, в общем объеме потребляемой воды  </t>
  </si>
  <si>
    <t xml:space="preserve">1.3.1. Мероприятия по оснащению средствами коммерческого учета воды предприятия  </t>
  </si>
  <si>
    <t xml:space="preserve">2.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   </t>
  </si>
  <si>
    <t>2.1.1. Оптимизация режимов потребления энергоресурсов (электроэнергия)</t>
  </si>
  <si>
    <t xml:space="preserve">2.1. Экономия электрической энергии в натуральном и стоимостном выражении      </t>
  </si>
  <si>
    <t xml:space="preserve">2.2.1. Оптимизация режимов потребления энергоресурсов (тепловая энергия)      </t>
  </si>
  <si>
    <t xml:space="preserve">2.2. Экономия тепловой энергии в натуральном и стоимостном выражении     </t>
  </si>
  <si>
    <t xml:space="preserve">2.3.1. Оптимизация режимов потребления энергоресурсов (вода)   </t>
  </si>
  <si>
    <t xml:space="preserve">2.3. Экономии воды в натуральном и стоимостном выражении </t>
  </si>
  <si>
    <t xml:space="preserve">3. Целевые показатели, отражающие динамику изменения фактического объема потерь электрической энергии  </t>
  </si>
  <si>
    <t>3.1. Динамика изменения фактического объема потерь электрической энергии при ее передаче по распределительным сетям (% к отпуску в сеть)</t>
  </si>
  <si>
    <t xml:space="preserve">3.1.1. Организационные мероприятия     </t>
  </si>
  <si>
    <t>тыс. куб.м</t>
  </si>
  <si>
    <t>ИТОГО ЗА ГОД</t>
  </si>
  <si>
    <t xml:space="preserve">в натуральном выражении    </t>
  </si>
  <si>
    <t xml:space="preserve">в натуральном выражении </t>
  </si>
  <si>
    <t xml:space="preserve">Общие мероприятия по энергосбережению и повышению энергетической эффективности для достижения целевого показателя </t>
  </si>
  <si>
    <t>экономический эффект, тыс. руб.</t>
  </si>
  <si>
    <t>№ п/п</t>
  </si>
  <si>
    <t>Наименование показателей энергетической эффективности</t>
  </si>
  <si>
    <t>Ед.изм.</t>
  </si>
  <si>
    <t>Прогноз</t>
  </si>
  <si>
    <t xml:space="preserve">Доля расхода (потерь) электрической энергии при ее передаче  </t>
  </si>
  <si>
    <t xml:space="preserve">% к отпуску в сеть  </t>
  </si>
  <si>
    <t>х</t>
  </si>
  <si>
    <t>Приложение № 1</t>
  </si>
  <si>
    <t>к приказу № ___ от "__" мая 2011 г.</t>
  </si>
  <si>
    <t>Общие данные по сетевой организации</t>
  </si>
  <si>
    <t>Ответственное лицо</t>
  </si>
  <si>
    <t>Исполнитель</t>
  </si>
  <si>
    <t>руб./куб.м</t>
  </si>
  <si>
    <t xml:space="preserve">Объем финансирования мероприятий по энергосбережению за счет амортизации                 </t>
  </si>
  <si>
    <t xml:space="preserve">тыс.. руб.  </t>
  </si>
  <si>
    <t xml:space="preserve">Объем финансирования мероприятий по энергосбережению за счет прибыли                            </t>
  </si>
  <si>
    <t xml:space="preserve">Объем финансирования мероприятий по энергосбережению из ремонтного фонда                     </t>
  </si>
  <si>
    <t xml:space="preserve">Объем финансирования мероприятий по энергосбережению за счет заемных средств                   </t>
  </si>
  <si>
    <t xml:space="preserve">Объем финансирования мероприятий по энергосбережению по инвестиционной программе           </t>
  </si>
  <si>
    <t xml:space="preserve">Объем финансирования мероприятий по энергосбережению за счет бюджетных средств </t>
  </si>
  <si>
    <t xml:space="preserve">Объем финансирования мероприятий по энергосбережению за счет прочих источников                             </t>
  </si>
  <si>
    <t xml:space="preserve">Объекты электросетевого хозяйства, в отношении которых проведено энергет. обследование </t>
  </si>
  <si>
    <t>Потери ЭЭ при ее передаче по распределительным сетям</t>
  </si>
  <si>
    <t>кВтч</t>
  </si>
  <si>
    <t>Отпуск электроэнергии в сеть</t>
  </si>
  <si>
    <r>
      <t>ПЭО</t>
    </r>
    <r>
      <rPr>
        <sz val="10"/>
        <rFont val="Times New Roman"/>
        <family val="1"/>
      </rPr>
      <t xml:space="preserve"> "АКС" </t>
    </r>
  </si>
  <si>
    <t xml:space="preserve">Общие мероприятия по энергосбережению и повышению энергетической эффективности </t>
  </si>
  <si>
    <t>Ответственный</t>
  </si>
  <si>
    <t>Показатели эффективности объектов по инвестиционной программе (в части энергосбережения)</t>
  </si>
  <si>
    <t xml:space="preserve"> </t>
  </si>
  <si>
    <t xml:space="preserve">(П4(n) / П1(n)) x 100%  </t>
  </si>
  <si>
    <t xml:space="preserve">(П5(n) / П2(n)) x 100%  </t>
  </si>
  <si>
    <t xml:space="preserve">(П6(n) / П3(n)) x 100%  </t>
  </si>
  <si>
    <t>Экономия электрической энергии в стоимостном выражении</t>
  </si>
  <si>
    <t>МВт</t>
  </si>
  <si>
    <t>шт.</t>
  </si>
  <si>
    <t xml:space="preserve">бюджетные средства </t>
  </si>
  <si>
    <t>МП</t>
  </si>
  <si>
    <t>Все объекты оснащены приборами учета электрической энергии</t>
  </si>
  <si>
    <t>Все объекты оснащены приборами учета тепловой энергии</t>
  </si>
  <si>
    <t>Все объекты оснащены приборами учета потребления воды</t>
  </si>
  <si>
    <t>8.</t>
  </si>
  <si>
    <t xml:space="preserve">10.   </t>
  </si>
  <si>
    <t>тыс. кВтч</t>
  </si>
  <si>
    <t>тыс. Гкал</t>
  </si>
  <si>
    <t xml:space="preserve">Средний срок окупаемости, лет </t>
  </si>
  <si>
    <t>2015 план</t>
  </si>
  <si>
    <t>2016 план</t>
  </si>
  <si>
    <t>2017 план</t>
  </si>
  <si>
    <t>2018 план</t>
  </si>
  <si>
    <t>2019 план</t>
  </si>
  <si>
    <t>В т.ч. амортизация</t>
  </si>
  <si>
    <t>заемные средства</t>
  </si>
  <si>
    <t>Пояснения к расчету</t>
  </si>
  <si>
    <t>Попова Л.Р.</t>
  </si>
  <si>
    <r>
      <t xml:space="preserve">ПЭО </t>
    </r>
    <r>
      <rPr>
        <sz val="10"/>
        <rFont val="Times New Roman"/>
        <family val="1"/>
      </rPr>
      <t>"АКС"</t>
    </r>
  </si>
  <si>
    <t>Продолжение № 2</t>
  </si>
  <si>
    <t xml:space="preserve">Мероприятия по энергосбережению на период 2015-2019 гг. </t>
  </si>
  <si>
    <t>Целевой показатель энергосбережения и повышения эффективности</t>
  </si>
  <si>
    <t>Наименование показателя</t>
  </si>
  <si>
    <t>Ед. из.</t>
  </si>
  <si>
    <t xml:space="preserve">2015  ГОД </t>
  </si>
  <si>
    <t>1.1. Доля объемов электрической энергии, расчеты за которую осуществляются использованием приборов учета, в общем объеме потребляемой электрической энергии</t>
  </si>
  <si>
    <r>
      <t xml:space="preserve">1.1.1. Мероприятия по оснащению средствами коммерческого учета электрической энергии предприятия, </t>
    </r>
    <r>
      <rPr>
        <b/>
        <sz val="14"/>
        <rFont val="Times New Roman"/>
        <family val="1"/>
      </rPr>
      <t>в том числе:</t>
    </r>
  </si>
  <si>
    <t xml:space="preserve">1.2. Доля объемов тепловой энергии, расчеты за которую осуществляются с использованием приборов
учета, в общем объеме потребляемой тепловой
энергии
</t>
  </si>
  <si>
    <r>
      <t xml:space="preserve">1.2.1. Мероприятия по оснащению средствами коммерческого учета тепловой энергии предприятия, </t>
    </r>
    <r>
      <rPr>
        <b/>
        <sz val="14"/>
        <rFont val="Times New Roman"/>
        <family val="1"/>
      </rPr>
      <t>в том числе:</t>
    </r>
  </si>
  <si>
    <t>1.3. Доля объемов воды, расчеты за которую осуществляются с использованием приборов учета, в общем объеме потребляемой воды</t>
  </si>
  <si>
    <r>
      <t xml:space="preserve"> 1.3.1. Мероприятия по оснащению средствами коммерческого учета воды предприятия,</t>
    </r>
    <r>
      <rPr>
        <b/>
        <sz val="14"/>
        <rFont val="Times New Roman"/>
        <family val="1"/>
      </rPr>
      <t xml:space="preserve"> в том числе:</t>
    </r>
  </si>
  <si>
    <t>2.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</si>
  <si>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2.1. Экономия электрической энергии в натуральном и стоимостном выражении</t>
  </si>
  <si>
    <t>2.1.1 Оптимизация режимов потребления энергоресурсов  (электроэнергия)</t>
  </si>
  <si>
    <t>тыс. руб.</t>
  </si>
  <si>
    <r>
      <t xml:space="preserve">ПЭО </t>
    </r>
    <r>
      <rPr>
        <sz val="14"/>
        <rFont val="Times New Roman"/>
        <family val="1"/>
      </rPr>
      <t>"АКС"</t>
    </r>
  </si>
  <si>
    <t>2.2. Экономия тепловой энергии в натуральном и стоимостном выражении</t>
  </si>
  <si>
    <t>2.3. Экономия воды в натуральном и стоимостном выражении</t>
  </si>
  <si>
    <t>3. Целевые показатели, отражающие динамику изменения фактического объема потерь электрической энергии</t>
  </si>
  <si>
    <t>3.1. Динамика изменения фактического объема потерь электрической энергии при ее передаче по распределительным сетям (% с отпуску в сеть)</t>
  </si>
  <si>
    <t>3.1.1. Организационные мероприятия</t>
  </si>
  <si>
    <t xml:space="preserve">3.1.2. Совершенствованию технологических процессов (ИП, ПП), в том числе:  </t>
  </si>
  <si>
    <r>
      <t xml:space="preserve">3.1.3. Мероприятия по совершенствованию схем электроснабжения  (ИП, ПП), </t>
    </r>
    <r>
      <rPr>
        <b/>
        <sz val="14"/>
        <rFont val="Times New Roman"/>
        <family val="1"/>
      </rPr>
      <t xml:space="preserve">в том числе: </t>
    </r>
  </si>
  <si>
    <r>
      <t xml:space="preserve">3.1.4. Реконструкции и модернизация энергетических установок (ИП, ПП), </t>
    </r>
    <r>
      <rPr>
        <b/>
        <sz val="14"/>
        <rFont val="Times New Roman"/>
        <family val="1"/>
      </rPr>
      <t xml:space="preserve">в том числе:       </t>
    </r>
    <r>
      <rPr>
        <sz val="14"/>
        <rFont val="Times New Roman"/>
        <family val="1"/>
      </rPr>
      <t xml:space="preserve"> </t>
    </r>
  </si>
  <si>
    <r>
      <t xml:space="preserve">3.1.5. Внедрению новых технологий и оборудования   (ИП, ПП), </t>
    </r>
    <r>
      <rPr>
        <b/>
        <sz val="14"/>
        <rFont val="Times New Roman"/>
        <family val="1"/>
      </rPr>
      <t xml:space="preserve">в том числе:  </t>
    </r>
  </si>
  <si>
    <r>
      <t>3.1.6. Совершенствование средств и систем учета энергоресурсов (ИП, ПП),</t>
    </r>
    <r>
      <rPr>
        <b/>
        <sz val="14"/>
        <rFont val="Times New Roman"/>
        <family val="1"/>
      </rPr>
      <t xml:space="preserve"> в том числе:  </t>
    </r>
  </si>
  <si>
    <t xml:space="preserve"> 3.1.7.Прочие мероприятия      </t>
  </si>
  <si>
    <t xml:space="preserve">ИТОГО ЗА ГОД </t>
  </si>
  <si>
    <t xml:space="preserve">2016  ГОД </t>
  </si>
  <si>
    <t xml:space="preserve">2017  ГОД </t>
  </si>
  <si>
    <t xml:space="preserve">2018  ГОД </t>
  </si>
  <si>
    <t xml:space="preserve">2019  ГОД </t>
  </si>
  <si>
    <t>Продолжение №3</t>
  </si>
  <si>
    <t>N п/п</t>
  </si>
  <si>
    <t>Ед. изм.</t>
  </si>
  <si>
    <t>Наименование объекта N 1, адреса стройки</t>
  </si>
  <si>
    <t>Примечания</t>
  </si>
  <si>
    <t>...</t>
  </si>
  <si>
    <t>Наименование объекта N n, адреса стройки</t>
  </si>
  <si>
    <t>2015 год</t>
  </si>
  <si>
    <t>2016 год</t>
  </si>
  <si>
    <t>2017 год</t>
  </si>
  <si>
    <t>2018 год</t>
  </si>
  <si>
    <t>2019 год</t>
  </si>
  <si>
    <t>1.</t>
  </si>
  <si>
    <t>Доля расхода электрической энергии на собственные нужды (холостой ход)</t>
  </si>
  <si>
    <t>2.</t>
  </si>
  <si>
    <t>Доля расхода (потерь) электрической энергии при ее передаче</t>
  </si>
  <si>
    <t>% к отпуску в сеть</t>
  </si>
  <si>
    <t>3.</t>
  </si>
  <si>
    <t>Ввод/выбытие (демонтаж)</t>
  </si>
  <si>
    <t>4.</t>
  </si>
  <si>
    <t>Установленная мощность</t>
  </si>
  <si>
    <t>5.</t>
  </si>
  <si>
    <t>Присоединенная мощность</t>
  </si>
  <si>
    <t>6.</t>
  </si>
  <si>
    <t>Прочие показатели с расшифровкой (по усмотрению организации)</t>
  </si>
  <si>
    <t>Справочно: Таблица заполняется только по филиалу ОАО "Амурэлектросетьсервис"</t>
  </si>
  <si>
    <t>млн. руб.</t>
  </si>
  <si>
    <t xml:space="preserve">млн. руб. </t>
  </si>
  <si>
    <r>
      <t>3.1.3.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Мероприятия по совершенствованию схем электроснабжения  (ИП, ПП), </t>
    </r>
    <r>
      <rPr>
        <b/>
        <sz val="14"/>
        <rFont val="Times New Roman"/>
        <family val="1"/>
      </rPr>
      <t xml:space="preserve">в том числе: </t>
    </r>
  </si>
  <si>
    <t xml:space="preserve"> Песков В.В. Ельцов Б.Н.</t>
  </si>
  <si>
    <r>
      <t xml:space="preserve">ПТО </t>
    </r>
    <r>
      <rPr>
        <sz val="14"/>
        <rFont val="Times New Roman"/>
        <family val="1"/>
      </rPr>
      <t>"АКС"</t>
    </r>
    <r>
      <rPr>
        <b/>
        <sz val="14"/>
        <rFont val="Times New Roman"/>
        <family val="1"/>
      </rPr>
      <t xml:space="preserve"> ПТО "</t>
    </r>
    <r>
      <rPr>
        <sz val="14"/>
        <rFont val="Times New Roman"/>
        <family val="1"/>
      </rPr>
      <t>АЭСС"</t>
    </r>
    <r>
      <rPr>
        <b/>
        <sz val="14"/>
        <rFont val="Times New Roman"/>
        <family val="1"/>
      </rPr>
      <t xml:space="preserve"> </t>
    </r>
  </si>
  <si>
    <r>
      <t>ПТО</t>
    </r>
    <r>
      <rPr>
        <sz val="14"/>
        <rFont val="Times New Roman"/>
        <family val="1"/>
      </rPr>
      <t xml:space="preserve"> "АКС" </t>
    </r>
    <r>
      <rPr>
        <b/>
        <sz val="14"/>
        <rFont val="Times New Roman"/>
        <family val="1"/>
      </rPr>
      <t>ПТО</t>
    </r>
    <r>
      <rPr>
        <sz val="14"/>
        <rFont val="Times New Roman"/>
        <family val="1"/>
      </rPr>
      <t xml:space="preserve"> "АЭСС" </t>
    </r>
  </si>
  <si>
    <r>
      <t xml:space="preserve">ОРИ </t>
    </r>
    <r>
      <rPr>
        <sz val="14"/>
        <rFont val="Times New Roman"/>
        <family val="1"/>
      </rPr>
      <t xml:space="preserve">"АКС"; </t>
    </r>
    <r>
      <rPr>
        <b/>
        <sz val="14"/>
        <rFont val="Times New Roman"/>
        <family val="1"/>
      </rPr>
      <t xml:space="preserve">ПТО </t>
    </r>
    <r>
      <rPr>
        <sz val="14"/>
        <rFont val="Times New Roman"/>
        <family val="1"/>
      </rPr>
      <t xml:space="preserve">"АКС"; </t>
    </r>
    <r>
      <rPr>
        <b/>
        <sz val="14"/>
        <rFont val="Times New Roman"/>
        <family val="1"/>
      </rPr>
      <t xml:space="preserve">ПТО </t>
    </r>
    <r>
      <rPr>
        <sz val="14"/>
        <rFont val="Times New Roman"/>
        <family val="1"/>
      </rPr>
      <t>"АЭСС".</t>
    </r>
  </si>
  <si>
    <r>
      <t xml:space="preserve">ОРИ </t>
    </r>
    <r>
      <rPr>
        <sz val="14"/>
        <rFont val="Times New Roman"/>
        <family val="1"/>
      </rPr>
      <t>"АКС";</t>
    </r>
    <r>
      <rPr>
        <b/>
        <sz val="14"/>
        <rFont val="Times New Roman"/>
        <family val="1"/>
      </rPr>
      <t xml:space="preserve"> ПТО </t>
    </r>
    <r>
      <rPr>
        <sz val="14"/>
        <rFont val="Times New Roman"/>
        <family val="1"/>
      </rPr>
      <t>"АКС";</t>
    </r>
    <r>
      <rPr>
        <b/>
        <sz val="14"/>
        <rFont val="Times New Roman"/>
        <family val="1"/>
      </rPr>
      <t xml:space="preserve"> ПТО </t>
    </r>
    <r>
      <rPr>
        <sz val="14"/>
        <rFont val="Times New Roman"/>
        <family val="1"/>
      </rPr>
      <t>"АЭСС"</t>
    </r>
    <r>
      <rPr>
        <b/>
        <sz val="14"/>
        <rFont val="Times New Roman"/>
        <family val="1"/>
      </rPr>
      <t>.</t>
    </r>
  </si>
  <si>
    <t xml:space="preserve">Песков В.В.    Гиль А.А.   Ельцов Б.Н. </t>
  </si>
  <si>
    <r>
      <t>ПТО</t>
    </r>
    <r>
      <rPr>
        <sz val="14"/>
        <rFont val="Times New Roman"/>
        <family val="1"/>
      </rPr>
      <t xml:space="preserve"> "АКС" </t>
    </r>
    <r>
      <rPr>
        <b/>
        <sz val="14"/>
        <rFont val="Times New Roman"/>
        <family val="1"/>
      </rPr>
      <t xml:space="preserve">ПТО </t>
    </r>
    <r>
      <rPr>
        <sz val="14"/>
        <rFont val="Times New Roman"/>
        <family val="1"/>
      </rPr>
      <t>"АЭСС"</t>
    </r>
  </si>
  <si>
    <r>
      <t xml:space="preserve">ПТО </t>
    </r>
    <r>
      <rPr>
        <sz val="14"/>
        <rFont val="Times New Roman"/>
        <family val="1"/>
      </rPr>
      <t xml:space="preserve">"АКС" </t>
    </r>
    <r>
      <rPr>
        <b/>
        <sz val="14"/>
        <rFont val="Times New Roman"/>
        <family val="1"/>
      </rPr>
      <t>ПТО</t>
    </r>
    <r>
      <rPr>
        <sz val="14"/>
        <rFont val="Times New Roman"/>
        <family val="1"/>
      </rPr>
      <t xml:space="preserve"> "АЭСС"</t>
    </r>
  </si>
  <si>
    <t>Песков В.В. Ельцов Б.Н.</t>
  </si>
  <si>
    <r>
      <t>ПТО</t>
    </r>
    <r>
      <rPr>
        <sz val="14"/>
        <rFont val="Times New Roman"/>
        <family val="1"/>
      </rPr>
      <t xml:space="preserve"> "АКС"</t>
    </r>
    <r>
      <rPr>
        <b/>
        <sz val="14"/>
        <rFont val="Times New Roman"/>
        <family val="1"/>
      </rPr>
      <t xml:space="preserve"> ПТО </t>
    </r>
    <r>
      <rPr>
        <sz val="14"/>
        <rFont val="Times New Roman"/>
        <family val="1"/>
      </rPr>
      <t>"АЭСС"</t>
    </r>
  </si>
  <si>
    <r>
      <t xml:space="preserve">ПТО </t>
    </r>
    <r>
      <rPr>
        <sz val="14"/>
        <rFont val="Times New Roman"/>
        <family val="1"/>
      </rPr>
      <t xml:space="preserve">"АКС" </t>
    </r>
    <r>
      <rPr>
        <b/>
        <sz val="14"/>
        <rFont val="Times New Roman"/>
        <family val="1"/>
      </rPr>
      <t xml:space="preserve">ПТО </t>
    </r>
    <r>
      <rPr>
        <sz val="14"/>
        <rFont val="Times New Roman"/>
        <family val="1"/>
      </rPr>
      <t>"АЭСС"</t>
    </r>
    <r>
      <rPr>
        <b/>
        <sz val="14"/>
        <rFont val="Times New Roman"/>
        <family val="1"/>
      </rPr>
      <t xml:space="preserve"> </t>
    </r>
  </si>
  <si>
    <r>
      <t xml:space="preserve">ОРИ </t>
    </r>
    <r>
      <rPr>
        <sz val="14"/>
        <rFont val="Times New Roman"/>
        <family val="1"/>
      </rPr>
      <t xml:space="preserve">"АКС"; </t>
    </r>
    <r>
      <rPr>
        <b/>
        <sz val="14"/>
        <rFont val="Times New Roman"/>
        <family val="1"/>
      </rPr>
      <t>ПТО</t>
    </r>
    <r>
      <rPr>
        <sz val="14"/>
        <rFont val="Times New Roman"/>
        <family val="1"/>
      </rPr>
      <t xml:space="preserve"> "АКС"; </t>
    </r>
    <r>
      <rPr>
        <b/>
        <sz val="14"/>
        <rFont val="Times New Roman"/>
        <family val="1"/>
      </rPr>
      <t>ПТО</t>
    </r>
    <r>
      <rPr>
        <sz val="14"/>
        <rFont val="Times New Roman"/>
        <family val="1"/>
      </rPr>
      <t xml:space="preserve"> "АЭСС".</t>
    </r>
  </si>
  <si>
    <t>Песков В.В.    Гиль А.А.    Ельцов Б.Н</t>
  </si>
  <si>
    <r>
      <t xml:space="preserve">ПТО </t>
    </r>
    <r>
      <rPr>
        <sz val="14"/>
        <rFont val="Times New Roman"/>
        <family val="1"/>
      </rPr>
      <t xml:space="preserve">"АКС" </t>
    </r>
    <r>
      <rPr>
        <b/>
        <sz val="14"/>
        <rFont val="Times New Roman"/>
        <family val="1"/>
      </rPr>
      <t xml:space="preserve">ПТО </t>
    </r>
    <r>
      <rPr>
        <sz val="14"/>
        <rFont val="Times New Roman"/>
        <family val="1"/>
      </rPr>
      <t xml:space="preserve">"АЭСС" </t>
    </r>
    <r>
      <rPr>
        <b/>
        <sz val="14"/>
        <rFont val="Times New Roman"/>
        <family val="1"/>
      </rPr>
      <t xml:space="preserve"> </t>
    </r>
  </si>
  <si>
    <t>Песков В.В.    Гиль А.А.    Ельцов Б.Н.</t>
  </si>
  <si>
    <r>
      <t>ПТО</t>
    </r>
    <r>
      <rPr>
        <sz val="14"/>
        <rFont val="Times New Roman"/>
        <family val="1"/>
      </rPr>
      <t xml:space="preserve"> "АКС" </t>
    </r>
    <r>
      <rPr>
        <b/>
        <sz val="14"/>
        <rFont val="Times New Roman"/>
        <family val="1"/>
      </rPr>
      <t xml:space="preserve">ПТО </t>
    </r>
    <r>
      <rPr>
        <sz val="14"/>
        <rFont val="Times New Roman"/>
        <family val="1"/>
      </rPr>
      <t xml:space="preserve">"АЭСС" </t>
    </r>
  </si>
  <si>
    <r>
      <t xml:space="preserve">ПТО </t>
    </r>
    <r>
      <rPr>
        <sz val="14"/>
        <rFont val="Times New Roman"/>
        <family val="1"/>
      </rPr>
      <t xml:space="preserve">"АКС" </t>
    </r>
    <r>
      <rPr>
        <b/>
        <sz val="14"/>
        <rFont val="Times New Roman"/>
        <family val="1"/>
      </rPr>
      <t>ПТО</t>
    </r>
    <r>
      <rPr>
        <sz val="14"/>
        <rFont val="Times New Roman"/>
        <family val="1"/>
      </rPr>
      <t xml:space="preserve"> "АЭСС"</t>
    </r>
    <r>
      <rPr>
        <b/>
        <sz val="14"/>
        <rFont val="Times New Roman"/>
        <family val="1"/>
      </rPr>
      <t xml:space="preserve"> </t>
    </r>
  </si>
  <si>
    <t>Песков В.В.    Гиль А.А.   Ельцов Б.Н.</t>
  </si>
  <si>
    <r>
      <t xml:space="preserve">ПТО </t>
    </r>
    <r>
      <rPr>
        <sz val="14"/>
        <rFont val="Times New Roman"/>
        <family val="1"/>
      </rPr>
      <t>"АКС"</t>
    </r>
    <r>
      <rPr>
        <b/>
        <sz val="14"/>
        <rFont val="Times New Roman"/>
        <family val="1"/>
      </rPr>
      <t xml:space="preserve"> ПТО </t>
    </r>
    <r>
      <rPr>
        <sz val="14"/>
        <rFont val="Times New Roman"/>
        <family val="1"/>
      </rPr>
      <t>"АЭСС"</t>
    </r>
  </si>
  <si>
    <t xml:space="preserve">  Песков В.В. Ельцов Б.Н.</t>
  </si>
  <si>
    <r>
      <t>ПТО</t>
    </r>
    <r>
      <rPr>
        <sz val="10"/>
        <rFont val="Times New Roman"/>
        <family val="1"/>
      </rPr>
      <t xml:space="preserve"> "АКС" </t>
    </r>
    <r>
      <rPr>
        <b/>
        <sz val="10"/>
        <rFont val="Times New Roman"/>
        <family val="1"/>
      </rPr>
      <t xml:space="preserve"> ПТО </t>
    </r>
    <r>
      <rPr>
        <sz val="10"/>
        <rFont val="Times New Roman"/>
        <family val="1"/>
      </rPr>
      <t xml:space="preserve">"АЭСС" </t>
    </r>
  </si>
  <si>
    <r>
      <t>ОРИ</t>
    </r>
    <r>
      <rPr>
        <sz val="10"/>
        <rFont val="Times New Roman"/>
        <family val="1"/>
      </rPr>
      <t xml:space="preserve">  "АКС"  </t>
    </r>
    <r>
      <rPr>
        <b/>
        <sz val="10"/>
        <rFont val="Times New Roman"/>
        <family val="1"/>
      </rPr>
      <t xml:space="preserve">ПТО </t>
    </r>
    <r>
      <rPr>
        <sz val="10"/>
        <rFont val="Times New Roman"/>
        <family val="1"/>
      </rPr>
      <t xml:space="preserve">"АКС"  </t>
    </r>
    <r>
      <rPr>
        <b/>
        <sz val="10"/>
        <rFont val="Times New Roman"/>
        <family val="1"/>
      </rPr>
      <t xml:space="preserve">ПТО </t>
    </r>
    <r>
      <rPr>
        <sz val="10"/>
        <rFont val="Times New Roman"/>
        <family val="1"/>
      </rPr>
      <t xml:space="preserve">"АЭСС"   </t>
    </r>
  </si>
  <si>
    <t xml:space="preserve">Песков В.В.             Гиль А.А.      Ельцов Б.Н.       </t>
  </si>
  <si>
    <r>
      <t xml:space="preserve">ПТО </t>
    </r>
    <r>
      <rPr>
        <sz val="10"/>
        <rFont val="Times New Roman"/>
        <family val="1"/>
      </rPr>
      <t>"АКС"</t>
    </r>
    <r>
      <rPr>
        <b/>
        <sz val="10"/>
        <rFont val="Times New Roman"/>
        <family val="1"/>
      </rPr>
      <t xml:space="preserve">   ПТО </t>
    </r>
    <r>
      <rPr>
        <sz val="10"/>
        <rFont val="Times New Roman"/>
        <family val="1"/>
      </rPr>
      <t xml:space="preserve">"АЭСС"     </t>
    </r>
  </si>
  <si>
    <t xml:space="preserve"> Песков В.В.  Ельцов Б.Н.       </t>
  </si>
  <si>
    <t xml:space="preserve">Песков В.В.  Ельцов Б.Н.       </t>
  </si>
  <si>
    <t xml:space="preserve">Песков В.В.   Гиль А.А.    Ельцов Б.Н.        </t>
  </si>
  <si>
    <r>
      <t>ОРИ</t>
    </r>
    <r>
      <rPr>
        <sz val="12"/>
        <rFont val="Times New Roman"/>
        <family val="1"/>
      </rPr>
      <t xml:space="preserve"> "АКС";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ПТО</t>
    </r>
    <r>
      <rPr>
        <sz val="12"/>
        <rFont val="Times New Roman"/>
        <family val="1"/>
      </rPr>
      <t xml:space="preserve"> "АКС"; </t>
    </r>
    <r>
      <rPr>
        <b/>
        <sz val="12"/>
        <rFont val="Times New Roman"/>
        <family val="1"/>
      </rPr>
      <t xml:space="preserve">ПТО </t>
    </r>
    <r>
      <rPr>
        <sz val="12"/>
        <rFont val="Times New Roman"/>
        <family val="1"/>
      </rPr>
      <t>"АЭСС" .</t>
    </r>
  </si>
  <si>
    <r>
      <t xml:space="preserve">ПТО </t>
    </r>
    <r>
      <rPr>
        <sz val="12"/>
        <rFont val="Times New Roman"/>
        <family val="1"/>
      </rPr>
      <t xml:space="preserve">"АКС" </t>
    </r>
    <r>
      <rPr>
        <b/>
        <sz val="12"/>
        <rFont val="Times New Roman"/>
        <family val="1"/>
      </rPr>
      <t>ПТО</t>
    </r>
    <r>
      <rPr>
        <sz val="12"/>
        <rFont val="Times New Roman"/>
        <family val="1"/>
      </rPr>
      <t xml:space="preserve"> "АЭСС" </t>
    </r>
  </si>
  <si>
    <t>ОРИ "АКС"; ПТО "АКС"; ПТО "АЭСС".</t>
  </si>
  <si>
    <t xml:space="preserve">3.1.6. Совершенствование средств и систем учета энергоресурсов (ИП, ПП), в том числе:  </t>
  </si>
  <si>
    <t xml:space="preserve"> 3.1.7.Прочие мероприятия  </t>
  </si>
  <si>
    <t>3.1.1.1. Совершенствование учета электроэнергии:</t>
  </si>
  <si>
    <t>3.1.1.1.1. Обследование измерительных комплексов учета электроэнергии на соответствие их требованиям нормативно-технических документов (НТД) на объектах ОАО "АКС" и у абонентов:</t>
  </si>
  <si>
    <t>юридических лиц</t>
  </si>
  <si>
    <t>физических лиц</t>
  </si>
  <si>
    <t>3.1.1.2.1. Осуществление проверки правильности снятия показаний приборов учета у абонентов физических лиц и передача информации в ООО "Энергокомфорт" Амур".</t>
  </si>
  <si>
    <t>3.1.1.2. Формирование и достоверизация объемов полезного отпуска:</t>
  </si>
  <si>
    <t xml:space="preserve">3.1.3. Мероприятия по совершенствованию схем электроснабжения  (ИП, ПП), в том числе: </t>
  </si>
  <si>
    <t xml:space="preserve">3.1.4. Реконструкция и модернизация энергетических установок      </t>
  </si>
  <si>
    <t>3.1.6. Совершенствование средств и систем учета энергоресурсов</t>
  </si>
  <si>
    <t>Проверка соответствия состояния приборов учета электроэнергии нормативным документам позволяет снизить составляющую сверхнормативных потерь, возникающую в результате нарушений технического состояния средств учета.</t>
  </si>
  <si>
    <t>ОАО «Амурские КС» перешло на снятие показаний приборов учета у потребителей физических лиц техническим персоналом филиала «Амурэлектросетьсервис» - с целью включения в полезный отпуск достоверного объема потребленных ими энергоресурсов.</t>
  </si>
  <si>
    <r>
      <t>ПТО</t>
    </r>
    <r>
      <rPr>
        <sz val="16"/>
        <rFont val="Times New Roman"/>
        <family val="1"/>
      </rPr>
      <t xml:space="preserve"> "АКС"</t>
    </r>
    <r>
      <rPr>
        <b/>
        <sz val="16"/>
        <rFont val="Times New Roman"/>
        <family val="1"/>
      </rPr>
      <t xml:space="preserve">    ПТО </t>
    </r>
    <r>
      <rPr>
        <sz val="16"/>
        <rFont val="Times New Roman"/>
        <family val="1"/>
      </rPr>
      <t>"АЭСС"</t>
    </r>
  </si>
  <si>
    <t>2.1.1.1.1.Сокращение объемов ремонтных работ с прогревом грунта в зимнее время</t>
  </si>
  <si>
    <t>В зимнее время отогревается грунт электрическими печками</t>
  </si>
  <si>
    <t>тыс.руб.</t>
  </si>
  <si>
    <t>2.1.1.1. Оптимизация режимов потребления энергоресурсов  (электроэнергия на хознужды)</t>
  </si>
  <si>
    <t>2.2.1.1.Оптимизация режима заезда автотранспорта в боксы</t>
  </si>
  <si>
    <t>При выходе автотранспорта в зимнее время выходит большое количество тепла</t>
  </si>
  <si>
    <t>…</t>
  </si>
  <si>
    <r>
      <t xml:space="preserve">2.2.1. Оптимизации режимов потребления энергоресурсов предприятием (тепловая энергия), </t>
    </r>
    <r>
      <rPr>
        <b/>
        <sz val="14"/>
        <rFont val="Times New Roman"/>
        <family val="1"/>
      </rPr>
      <t>в том числе:</t>
    </r>
    <r>
      <rPr>
        <sz val="14"/>
        <rFont val="Times New Roman"/>
        <family val="1"/>
      </rPr>
      <t xml:space="preserve">      </t>
    </r>
  </si>
  <si>
    <r>
      <t xml:space="preserve">2.3.1. Оптимизация режимов потребления энергоресурсов предприятием (вода), </t>
    </r>
    <r>
      <rPr>
        <b/>
        <sz val="14"/>
        <rFont val="Times New Roman"/>
        <family val="1"/>
      </rPr>
      <t xml:space="preserve">в том числе: </t>
    </r>
  </si>
  <si>
    <t>2.1.1.1.1. Сокращение объемов ремонтных работ с прогревом грунта в зимнее время</t>
  </si>
  <si>
    <t>2.1.1.1. Оптимизация режимов потребления энергоресурсов (электроэнергия на хознужды), в том числе:</t>
  </si>
  <si>
    <t xml:space="preserve">Переключение нагрузки с более загруженной фазы на менее загруженные </t>
  </si>
  <si>
    <t>Отключение недогруженных трансформаторов проводится в период минимума нагрузки с мая по сентябрь.</t>
  </si>
  <si>
    <t>3.1.1.3.Выравнивание нагрузок фаз в сетях 0,4 кВ</t>
  </si>
  <si>
    <t>3.1.1.4.Отключение силовых трансформаторов в режимах малых нагрузок</t>
  </si>
  <si>
    <t>3.1.3.1.Совершенствование эксплуатационного обслуживания электрических сетей и оптимизация их схем и режимов</t>
  </si>
  <si>
    <t>Минимизация количества электроэнергии, отпускаемой потребителям с шин трансформаторов, с недопустимыми отклонениями напряжения</t>
  </si>
  <si>
    <t xml:space="preserve">3.1.4. Реконструкции и модернизация энергетических установок (ИП, ПП), в том числе:        </t>
  </si>
  <si>
    <t xml:space="preserve">3.1.5. Внедрению новых технологий и оборудования   (ИП, ПП), в том числе:  </t>
  </si>
  <si>
    <t>3.1.4.3. Замена неизалированного провода на СИП на сетях ВЛ-10 кВ</t>
  </si>
  <si>
    <t>Замена воздушных линий с неизолированным проводом (ВЛ) на воздушные линии с самонесущими изолированными проводами (ВЛИ) большего сечения</t>
  </si>
  <si>
    <t>3.1.4.4. Замена неизалированного провода на СИП на сетях ВЛ-0,4 кВ</t>
  </si>
  <si>
    <t>Физический износ КЛ- 10 кВ, требующих немедленной реконструкции</t>
  </si>
  <si>
    <t>3.1.4.5. Реконструкция кабельных линий (КЛЭП) -10 кВ (Замена кабельных линий (КЛЭП) -10 кВ)</t>
  </si>
  <si>
    <t>3.1.4.6. .Реконструкция кабельных линий (КЛЭП) -0,4 кВ (Замена кабельных линий (КЛЭП) -0,4 кВ)</t>
  </si>
  <si>
    <t>Физический износ КЛ- 0,4 кВ, требующих немедленной реконструкции</t>
  </si>
  <si>
    <t>В районах малоэтажной жилой застройки г.Благовещенска</t>
  </si>
  <si>
    <t>3.1.5.1. Установка комплектных трансформаторных подстанций наружной установки 10/0,4 кВ в целях ликвидации дефицита электрической мощности</t>
  </si>
  <si>
    <t>3.1.5.1.Замена приборов учетов электроэнергии класса точности 2,5 на 1,0</t>
  </si>
  <si>
    <t>Замена старых, отработавших свой ресурс индукционных счетчиков класса 2,5</t>
  </si>
  <si>
    <t>3.1.5.2.Приобретение и установка 3-х фазных счетчиков прямого включения класса точности 1,0 юридическим лицам</t>
  </si>
  <si>
    <t>Замена старых, отработавших свой ресурс индукционных счетчиков на новые счетчики класса точности 1,0</t>
  </si>
  <si>
    <t>-</t>
  </si>
  <si>
    <t>к приказу управления государственного регулирования цен и тарифов Амурской области от 13 марта 2019 года № 29-пр/э</t>
  </si>
  <si>
    <t>(наименование организации)</t>
  </si>
  <si>
    <r>
      <t xml:space="preserve"> </t>
    </r>
    <r>
      <rPr>
        <b/>
        <u val="single"/>
        <sz val="12"/>
        <rFont val="Times New Roman"/>
        <family val="1"/>
      </rPr>
      <t>Общество с ограниченной ответственностью "Амурские коммунальные системы"</t>
    </r>
  </si>
  <si>
    <t>2023 факт</t>
  </si>
  <si>
    <t>2025 план</t>
  </si>
  <si>
    <t>2026 план</t>
  </si>
  <si>
    <t>2027 план</t>
  </si>
  <si>
    <t>2028 план</t>
  </si>
  <si>
    <t>2029 план</t>
  </si>
  <si>
    <t>17.</t>
  </si>
  <si>
    <t>10.1.</t>
  </si>
  <si>
    <t>10.2.</t>
  </si>
  <si>
    <t>10.3.</t>
  </si>
  <si>
    <t>10.4.</t>
  </si>
  <si>
    <t>10.5.</t>
  </si>
  <si>
    <t>10.6.</t>
  </si>
  <si>
    <t>10.7.</t>
  </si>
  <si>
    <t>11.</t>
  </si>
  <si>
    <t>Норматив технологических потерь ЭЭ при ее передаче по распределительным сетям (% к отпуску в сеть)</t>
  </si>
  <si>
    <t xml:space="preserve">14.1.  </t>
  </si>
  <si>
    <t>14.2.</t>
  </si>
  <si>
    <t>15.1.</t>
  </si>
  <si>
    <t>15.2.</t>
  </si>
  <si>
    <t>Фактические потери ЭЭ при ее передаче по распределительным сетям</t>
  </si>
  <si>
    <t xml:space="preserve">Фактические потери ЭЭ при её передаче по распределительным сетям (% к отпуску в сеть) </t>
  </si>
  <si>
    <t>16.</t>
  </si>
  <si>
    <t>Общий объём используемых осветительных устройств</t>
  </si>
  <si>
    <t>Объём осветительных устройств с использованием светодиодов</t>
  </si>
  <si>
    <t>К.А.Куликовский</t>
  </si>
  <si>
    <t>Общие сведения для расчета целевых показателей в области энергосбережения и повышения энергетической эффективности сетевой организации, оказывающей услуги по передаче электрической энергии на территории Амурской области</t>
  </si>
  <si>
    <t>Перечень целевых показателей энергосбережения и порядок их расчёта в области энергосбережения и повышения энергетической эффективности сетевой организации, оказывающей услуги по передаче электрической энергии на территории Амурской области</t>
  </si>
  <si>
    <t>(П10(n) / П11(n)) x 100%</t>
  </si>
  <si>
    <t>(П13(n) / П12(n)) x 100%</t>
  </si>
  <si>
    <t xml:space="preserve">П.2.(2023) - П.2.(n)    </t>
  </si>
  <si>
    <t xml:space="preserve">2.3.(n) x П.8.(2023)    </t>
  </si>
  <si>
    <t xml:space="preserve">П.3.(2023) - П.3.(n)    </t>
  </si>
  <si>
    <t xml:space="preserve">2.5.(n) x П.9.(2023)    </t>
  </si>
  <si>
    <t>Прогноз экономии ЭЭ осуществляется в ценах 2023 года</t>
  </si>
  <si>
    <t>Прогноз экономии ТЭ осуществляется в ценах 2023 года</t>
  </si>
  <si>
    <t>Прогноз экономии воды осуществляется в ценах 2023 года</t>
  </si>
  <si>
    <t>([П.15.2.(n) - П.14.2.(n)] / П.15.2/(n)) * 100%</t>
  </si>
  <si>
    <t>Отклонение фактического объёма потерь электрической энергии при её передаче по распределительным сетям от норматива технологических потерь электроэнергии при её передаче по распределительным сетям</t>
  </si>
  <si>
    <t>3.2.</t>
  </si>
  <si>
    <t xml:space="preserve">П.15.1.(n) - П.15.2.(n-1) </t>
  </si>
  <si>
    <t xml:space="preserve">(П.16.(n) / П.15.(n))*100% </t>
  </si>
  <si>
    <t>4. Целевые показатели, отражающие долю использования осветительных устройств с использованием светодиодов в общем объёме используемых осветительных устройств</t>
  </si>
  <si>
    <t>4.2.</t>
  </si>
  <si>
    <t>Перечень обязательных мероприятий по энергосбережению и повышению энергетической эффективности, необходимых для достижения целевых показателей сетевой организации, оказывающей услуги по передаче электрической энергии на территории Амурской области</t>
  </si>
  <si>
    <t>Приложение № 2</t>
  </si>
  <si>
    <t>Приложение № 3</t>
  </si>
  <si>
    <r>
      <t xml:space="preserve"> </t>
    </r>
    <r>
      <rPr>
        <b/>
        <u val="single"/>
        <sz val="16"/>
        <rFont val="Times New Roman"/>
        <family val="1"/>
      </rPr>
      <t>Общество с ограниченной ответственностью "Амурские коммунальные системы"</t>
    </r>
  </si>
  <si>
    <t>2.1.2. Прочие мероприятия</t>
  </si>
  <si>
    <t>2.2.2. Прочие мероприятия</t>
  </si>
  <si>
    <t>3.1.1.2. Отключение силовых трансформаторов в режимах малых нагрузок</t>
  </si>
  <si>
    <t>3.1.1.1. Обследование измерительных комплексов учета электроэнергии на соответствие их требованиям нормативно-технических документов (НТД) на объектах ООО "АКС" и у абонентов:</t>
  </si>
  <si>
    <t>а) юридических лиц</t>
  </si>
  <si>
    <t>б) физических лиц</t>
  </si>
  <si>
    <t xml:space="preserve">3.1.2. Совершенствование технологических процессов  </t>
  </si>
  <si>
    <t>3.1.3. Совершенствование схем электроснабжения</t>
  </si>
  <si>
    <t>7.1.</t>
  </si>
  <si>
    <t>Тариф покупки потерь электрической энергии для сетевой организации</t>
  </si>
  <si>
    <t>3.1.4.1. Реконструкция трансформаторных подстанций</t>
  </si>
  <si>
    <t>3.1.4.2. Реконструкция воздушных линий электропередачи</t>
  </si>
  <si>
    <t>3.1.4.3. Реконструкция кабельных линий электропередачи</t>
  </si>
  <si>
    <t>ИП</t>
  </si>
  <si>
    <t>&lt; 7</t>
  </si>
  <si>
    <t>Виноградова</t>
  </si>
  <si>
    <t xml:space="preserve">3.1.5. Внедрение новых технологий и оборудования </t>
  </si>
  <si>
    <t>Значительное сокращение потерь, снижение отказов и трудозатрат на обслуживание, за счёт улучшенных характеристик провода СИП, а именно, уменьшения токов утечки по изоляторам</t>
  </si>
  <si>
    <t>Сокращение потерь, снижение отказов и трудозатрат на обслуживание, за счёт замены устаревшего провода на новый, а именно, за счёт уменьшения сопротивления изоляции</t>
  </si>
  <si>
    <t>Сокращение потерь, снижение отказов и трудозатрат на обслуживание, за счёт замены устаревшего провода на новый, а именно, за счёт уменьшения потерь холостого хода трансформатора</t>
  </si>
  <si>
    <t>Приложение 3</t>
  </si>
  <si>
    <t xml:space="preserve">(данные берутся из приложения № 1, кроме п.2.1. и .2.2.)     </t>
  </si>
  <si>
    <t>Реконструкция трасформаторных подстанций</t>
  </si>
  <si>
    <t>2025 г.</t>
  </si>
  <si>
    <t>2026 г.</t>
  </si>
  <si>
    <t>2027 г.</t>
  </si>
  <si>
    <t>2028 г.</t>
  </si>
  <si>
    <t>2029 г.</t>
  </si>
  <si>
    <t xml:space="preserve">МВт      </t>
  </si>
  <si>
    <t xml:space="preserve">км      </t>
  </si>
  <si>
    <t xml:space="preserve"> Реконструкция воздушных линий 10 кВ  </t>
  </si>
  <si>
    <t xml:space="preserve"> Реконструкция кабельных линий 10 кВ  </t>
  </si>
  <si>
    <t xml:space="preserve"> Реконструкция кабельных линий 0,4 кВ  </t>
  </si>
  <si>
    <t>Технологические присоединения</t>
  </si>
  <si>
    <t>Ввод/выбытие (демонтаж) мощности</t>
  </si>
  <si>
    <t>Ввод/выбытие (демонтаж) протяженности</t>
  </si>
  <si>
    <t xml:space="preserve">Присоединенная мощность      </t>
  </si>
  <si>
    <t xml:space="preserve">Присоединенная протяженность     </t>
  </si>
  <si>
    <t>Приложение № 4</t>
  </si>
  <si>
    <t>Показатели энергетической эффективности объектов, создание или модернизация которых планируется инвестиционной программой сетевой организации, оказывающей услуги по передаче электрической энергии на территории Амурской области</t>
  </si>
  <si>
    <t>Главный управляющий директор - рукводитель обособленного структурного подразделения в Амурской области  ООО "АКС"</t>
  </si>
  <si>
    <t>Тел. 8 (4162) 494-455,  доб.1148</t>
  </si>
  <si>
    <t>Исполнитель: Ведущий инженер Отдела ИД О.В. Медведева</t>
  </si>
  <si>
    <t>___________________________________</t>
  </si>
  <si>
    <r>
      <t xml:space="preserve"> </t>
    </r>
    <r>
      <rPr>
        <b/>
        <u val="single"/>
        <sz val="13"/>
        <rFont val="Times New Roman"/>
        <family val="1"/>
      </rPr>
      <t>Общество с ограниченной ответственностью "Амурские коммунальные системы"</t>
    </r>
  </si>
  <si>
    <t>ИТОГО за период 2025-2029 годы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</si>
</sst>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0.000"/>
    <numFmt numFmtId="179" formatCode="0.000000"/>
    <numFmt numFmtId="180" formatCode="0.00000"/>
    <numFmt numFmtId="181" formatCode="0.0000"/>
    <numFmt numFmtId="182" formatCode="0.000%"/>
    <numFmt numFmtId="183" formatCode="0.00000000"/>
    <numFmt numFmtId="184" formatCode="0.0000000"/>
    <numFmt numFmtId="185" formatCode="0.000000000"/>
    <numFmt numFmtId="186" formatCode="0.0000000000"/>
    <numFmt numFmtId="187" formatCode="0.0000%"/>
    <numFmt numFmtId="188" formatCode="[$-FC19]d\ mmmm\ yyyy\ &quot;г.&quot;"/>
    <numFmt numFmtId="189" formatCode="#,##0.0"/>
    <numFmt numFmtId="190" formatCode="#,##0.000"/>
    <numFmt numFmtId="191" formatCode="0.00000%"/>
    <numFmt numFmtId="192" formatCode="0.000000%"/>
    <numFmt numFmtId="193" formatCode="#,##0.0000"/>
    <numFmt numFmtId="194" formatCode="#,##0.00000"/>
    <numFmt numFmtId="195" formatCode="#,##0.00\ &quot;₽&quot;"/>
    <numFmt numFmtId="196" formatCode="#,##0.00\ _₽"/>
  </numFmts>
  <fonts count="6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9"/>
      <color indexed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u val="single"/>
      <sz val="16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9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1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49" fontId="1" fillId="0" borderId="0" xfId="53" applyNumberFormat="1" applyFont="1">
      <alignment/>
      <protection/>
    </xf>
    <xf numFmtId="0" fontId="14" fillId="0" borderId="0" xfId="53" applyFont="1">
      <alignment/>
      <protection/>
    </xf>
    <xf numFmtId="0" fontId="5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9" fillId="0" borderId="0" xfId="53" applyFont="1">
      <alignment/>
      <protection/>
    </xf>
    <xf numFmtId="0" fontId="15" fillId="0" borderId="0" xfId="53" applyFont="1" applyAlignment="1">
      <alignment horizontal="right"/>
      <protection/>
    </xf>
    <xf numFmtId="0" fontId="16" fillId="0" borderId="0" xfId="53" applyFont="1" applyAlignment="1">
      <alignment horizontal="center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11" fillId="0" borderId="14" xfId="53" applyFont="1" applyBorder="1">
      <alignment/>
      <protection/>
    </xf>
    <xf numFmtId="0" fontId="9" fillId="0" borderId="10" xfId="53" applyFont="1" applyBorder="1">
      <alignment/>
      <protection/>
    </xf>
    <xf numFmtId="0" fontId="9" fillId="0" borderId="12" xfId="53" applyFont="1" applyBorder="1">
      <alignment/>
      <protection/>
    </xf>
    <xf numFmtId="0" fontId="14" fillId="0" borderId="10" xfId="53" applyFont="1" applyBorder="1" applyAlignment="1">
      <alignment horizontal="left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/>
    </xf>
    <xf numFmtId="49" fontId="14" fillId="0" borderId="10" xfId="53" applyNumberFormat="1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/>
      <protection/>
    </xf>
    <xf numFmtId="49" fontId="14" fillId="0" borderId="10" xfId="53" applyNumberFormat="1" applyFont="1" applyBorder="1" applyAlignment="1">
      <alignment vertical="center"/>
      <protection/>
    </xf>
    <xf numFmtId="0" fontId="5" fillId="0" borderId="15" xfId="53" applyFont="1" applyBorder="1">
      <alignment/>
      <protection/>
    </xf>
    <xf numFmtId="0" fontId="9" fillId="0" borderId="15" xfId="53" applyFont="1" applyBorder="1">
      <alignment/>
      <protection/>
    </xf>
    <xf numFmtId="0" fontId="14" fillId="0" borderId="16" xfId="53" applyFont="1" applyBorder="1">
      <alignment/>
      <protection/>
    </xf>
    <xf numFmtId="0" fontId="63" fillId="0" borderId="17" xfId="0" applyFont="1" applyBorder="1" applyAlignment="1">
      <alignment vertical="top" wrapText="1"/>
    </xf>
    <xf numFmtId="0" fontId="1" fillId="0" borderId="18" xfId="53" applyFont="1" applyBorder="1">
      <alignment/>
      <protection/>
    </xf>
    <xf numFmtId="0" fontId="63" fillId="0" borderId="0" xfId="0" applyFont="1" applyBorder="1" applyAlignment="1">
      <alignment vertical="top" wrapText="1"/>
    </xf>
    <xf numFmtId="0" fontId="1" fillId="0" borderId="0" xfId="53" applyFont="1" applyBorder="1">
      <alignment/>
      <protection/>
    </xf>
    <xf numFmtId="0" fontId="2" fillId="0" borderId="0" xfId="53" applyFont="1" applyBorder="1" applyAlignment="1">
      <alignment horizontal="center" wrapText="1"/>
      <protection/>
    </xf>
    <xf numFmtId="0" fontId="63" fillId="0" borderId="0" xfId="0" applyFont="1" applyAlignment="1">
      <alignment horizontal="justify"/>
    </xf>
    <xf numFmtId="0" fontId="63" fillId="0" borderId="0" xfId="0" applyFont="1" applyAlignment="1">
      <alignment/>
    </xf>
    <xf numFmtId="0" fontId="6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2" fillId="0" borderId="12" xfId="53" applyFont="1" applyBorder="1" applyAlignment="1">
      <alignment horizontal="center" vertical="center" wrapText="1"/>
      <protection/>
    </xf>
    <xf numFmtId="4" fontId="14" fillId="0" borderId="10" xfId="53" applyNumberFormat="1" applyFont="1" applyBorder="1" applyAlignment="1">
      <alignment horizontal="center" vertical="center"/>
      <protection/>
    </xf>
    <xf numFmtId="4" fontId="14" fillId="0" borderId="14" xfId="53" applyNumberFormat="1" applyFont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9" fontId="1" fillId="33" borderId="10" xfId="0" applyNumberFormat="1" applyFont="1" applyFill="1" applyBorder="1" applyAlignment="1">
      <alignment horizontal="center" vertical="center" wrapText="1"/>
    </xf>
    <xf numFmtId="0" fontId="14" fillId="0" borderId="20" xfId="53" applyFont="1" applyBorder="1" applyAlignment="1">
      <alignment horizontal="left" vertical="center" wrapText="1"/>
      <protection/>
    </xf>
    <xf numFmtId="0" fontId="14" fillId="0" borderId="20" xfId="53" applyFont="1" applyBorder="1" applyAlignment="1">
      <alignment horizontal="center" vertical="center"/>
      <protection/>
    </xf>
    <xf numFmtId="49" fontId="14" fillId="0" borderId="20" xfId="53" applyNumberFormat="1" applyFont="1" applyBorder="1" applyAlignment="1">
      <alignment horizontal="center" vertical="center"/>
      <protection/>
    </xf>
    <xf numFmtId="0" fontId="14" fillId="0" borderId="20" xfId="53" applyFont="1" applyBorder="1" applyAlignment="1">
      <alignment horizontal="left" wrapText="1"/>
      <protection/>
    </xf>
    <xf numFmtId="0" fontId="14" fillId="0" borderId="21" xfId="53" applyFont="1" applyBorder="1" applyAlignment="1">
      <alignment horizontal="left" vertical="center" wrapText="1"/>
      <protection/>
    </xf>
    <xf numFmtId="0" fontId="14" fillId="0" borderId="21" xfId="53" applyFont="1" applyBorder="1" applyAlignment="1">
      <alignment horizontal="center" vertical="center"/>
      <protection/>
    </xf>
    <xf numFmtId="49" fontId="14" fillId="0" borderId="21" xfId="53" applyNumberFormat="1" applyFont="1" applyBorder="1" applyAlignment="1">
      <alignment horizontal="center" vertical="center"/>
      <protection/>
    </xf>
    <xf numFmtId="0" fontId="14" fillId="33" borderId="10" xfId="53" applyFont="1" applyFill="1" applyBorder="1" applyAlignment="1">
      <alignment horizontal="right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4" fontId="1" fillId="0" borderId="14" xfId="53" applyNumberFormat="1" applyFont="1" applyBorder="1" applyAlignment="1">
      <alignment horizontal="center" vertical="center" wrapText="1"/>
      <protection/>
    </xf>
    <xf numFmtId="0" fontId="14" fillId="0" borderId="14" xfId="53" applyFont="1" applyBorder="1" applyAlignment="1">
      <alignment horizontal="center" vertical="center" wrapText="1"/>
      <protection/>
    </xf>
    <xf numFmtId="0" fontId="15" fillId="0" borderId="10" xfId="53" applyFont="1" applyBorder="1">
      <alignment/>
      <protection/>
    </xf>
    <xf numFmtId="0" fontId="20" fillId="0" borderId="10" xfId="53" applyFont="1" applyBorder="1" applyAlignment="1">
      <alignment horizontal="left"/>
      <protection/>
    </xf>
    <xf numFmtId="49" fontId="15" fillId="0" borderId="22" xfId="53" applyNumberFormat="1" applyFont="1" applyBorder="1" applyAlignment="1">
      <alignment horizontal="center" vertical="center"/>
      <protection/>
    </xf>
    <xf numFmtId="0" fontId="20" fillId="0" borderId="15" xfId="53" applyFont="1" applyBorder="1" applyAlignment="1">
      <alignment horizontal="left" vertical="center"/>
      <protection/>
    </xf>
    <xf numFmtId="49" fontId="15" fillId="0" borderId="10" xfId="53" applyNumberFormat="1" applyFont="1" applyBorder="1" applyAlignment="1">
      <alignment horizontal="center" vertical="center"/>
      <protection/>
    </xf>
    <xf numFmtId="0" fontId="15" fillId="0" borderId="15" xfId="53" applyFont="1" applyBorder="1">
      <alignment/>
      <protection/>
    </xf>
    <xf numFmtId="0" fontId="20" fillId="0" borderId="15" xfId="53" applyFont="1" applyBorder="1">
      <alignment/>
      <protection/>
    </xf>
    <xf numFmtId="4" fontId="20" fillId="0" borderId="10" xfId="53" applyNumberFormat="1" applyFont="1" applyBorder="1" applyAlignment="1">
      <alignment horizontal="center" vertical="center"/>
      <protection/>
    </xf>
    <xf numFmtId="0" fontId="15" fillId="0" borderId="14" xfId="53" applyFont="1" applyBorder="1" applyAlignment="1">
      <alignment horizontal="center" vertical="center" wrapText="1"/>
      <protection/>
    </xf>
    <xf numFmtId="4" fontId="14" fillId="0" borderId="20" xfId="53" applyNumberFormat="1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left" vertical="center"/>
      <protection/>
    </xf>
    <xf numFmtId="0" fontId="15" fillId="0" borderId="10" xfId="53" applyFont="1" applyBorder="1" applyAlignment="1">
      <alignment vertical="center"/>
      <protection/>
    </xf>
    <xf numFmtId="0" fontId="15" fillId="0" borderId="15" xfId="53" applyFont="1" applyBorder="1" applyAlignment="1">
      <alignment vertical="center"/>
      <protection/>
    </xf>
    <xf numFmtId="0" fontId="20" fillId="0" borderId="15" xfId="53" applyFont="1" applyBorder="1" applyAlignment="1">
      <alignment vertical="center"/>
      <protection/>
    </xf>
    <xf numFmtId="0" fontId="15" fillId="0" borderId="16" xfId="53" applyFont="1" applyBorder="1" applyAlignment="1">
      <alignment vertical="center"/>
      <protection/>
    </xf>
    <xf numFmtId="10" fontId="63" fillId="0" borderId="17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5" fillId="0" borderId="10" xfId="53" applyNumberFormat="1" applyFont="1" applyBorder="1" applyAlignment="1">
      <alignment horizontal="center" vertical="center"/>
      <protection/>
    </xf>
    <xf numFmtId="4" fontId="11" fillId="0" borderId="10" xfId="53" applyNumberFormat="1" applyFont="1" applyBorder="1" applyAlignment="1">
      <alignment horizontal="center" vertical="center"/>
      <protection/>
    </xf>
    <xf numFmtId="4" fontId="15" fillId="0" borderId="10" xfId="53" applyNumberFormat="1" applyFont="1" applyBorder="1" applyAlignment="1">
      <alignment horizontal="center" vertical="center"/>
      <protection/>
    </xf>
    <xf numFmtId="4" fontId="14" fillId="33" borderId="10" xfId="53" applyNumberFormat="1" applyFont="1" applyFill="1" applyBorder="1" applyAlignment="1">
      <alignment horizontal="center" vertical="center"/>
      <protection/>
    </xf>
    <xf numFmtId="4" fontId="15" fillId="33" borderId="10" xfId="53" applyNumberFormat="1" applyFont="1" applyFill="1" applyBorder="1" applyAlignment="1">
      <alignment horizontal="center" vertical="center"/>
      <protection/>
    </xf>
    <xf numFmtId="4" fontId="20" fillId="0" borderId="15" xfId="53" applyNumberFormat="1" applyFont="1" applyBorder="1" applyAlignment="1">
      <alignment horizontal="center" vertical="center"/>
      <protection/>
    </xf>
    <xf numFmtId="4" fontId="20" fillId="33" borderId="10" xfId="53" applyNumberFormat="1" applyFont="1" applyFill="1" applyBorder="1" applyAlignment="1">
      <alignment horizontal="center" vertical="center"/>
      <protection/>
    </xf>
    <xf numFmtId="4" fontId="5" fillId="0" borderId="14" xfId="53" applyNumberFormat="1" applyFont="1" applyBorder="1" applyAlignment="1">
      <alignment horizontal="center" vertical="center" wrapText="1"/>
      <protection/>
    </xf>
    <xf numFmtId="4" fontId="15" fillId="0" borderId="15" xfId="53" applyNumberFormat="1" applyFont="1" applyBorder="1">
      <alignment/>
      <protection/>
    </xf>
    <xf numFmtId="4" fontId="1" fillId="0" borderId="10" xfId="53" applyNumberFormat="1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15" xfId="53" applyFont="1" applyBorder="1" applyAlignment="1">
      <alignment horizontal="center" vertical="center"/>
      <protection/>
    </xf>
    <xf numFmtId="0" fontId="9" fillId="0" borderId="15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2" xfId="53" applyFont="1" applyBorder="1" applyAlignment="1">
      <alignment horizontal="center" vertical="center"/>
      <protection/>
    </xf>
    <xf numFmtId="0" fontId="20" fillId="0" borderId="10" xfId="53" applyFont="1" applyBorder="1">
      <alignment/>
      <protection/>
    </xf>
    <xf numFmtId="4" fontId="20" fillId="0" borderId="14" xfId="53" applyNumberFormat="1" applyFont="1" applyBorder="1">
      <alignment/>
      <protection/>
    </xf>
    <xf numFmtId="0" fontId="20" fillId="0" borderId="12" xfId="53" applyFont="1" applyBorder="1">
      <alignment/>
      <protection/>
    </xf>
    <xf numFmtId="4" fontId="15" fillId="0" borderId="14" xfId="53" applyNumberFormat="1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20" fillId="0" borderId="14" xfId="53" applyFont="1" applyBorder="1">
      <alignment/>
      <protection/>
    </xf>
    <xf numFmtId="0" fontId="14" fillId="0" borderId="20" xfId="53" applyFont="1" applyBorder="1" applyAlignment="1">
      <alignment horizontal="left" vertical="distributed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9" fillId="0" borderId="10" xfId="53" applyFont="1" applyBorder="1" applyAlignment="1">
      <alignment horizontal="center" vertical="center" wrapText="1"/>
      <protection/>
    </xf>
    <xf numFmtId="189" fontId="1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4" fontId="1" fillId="33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Border="1" applyAlignment="1">
      <alignment horizontal="left" vertical="center" wrapText="1"/>
      <protection/>
    </xf>
    <xf numFmtId="4" fontId="9" fillId="33" borderId="10" xfId="53" applyNumberFormat="1" applyFont="1" applyFill="1" applyBorder="1" applyAlignment="1">
      <alignment horizontal="center" vertical="center"/>
      <protection/>
    </xf>
    <xf numFmtId="4" fontId="5" fillId="33" borderId="10" xfId="53" applyNumberFormat="1" applyFont="1" applyFill="1" applyBorder="1" applyAlignment="1">
      <alignment horizontal="center" vertical="center"/>
      <protection/>
    </xf>
    <xf numFmtId="4" fontId="11" fillId="33" borderId="10" xfId="53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53" applyFont="1" applyFill="1" applyBorder="1" applyAlignment="1">
      <alignment horizontal="center" vertical="center"/>
      <protection/>
    </xf>
    <xf numFmtId="2" fontId="1" fillId="33" borderId="10" xfId="53" applyNumberFormat="1" applyFont="1" applyFill="1" applyBorder="1" applyAlignment="1">
      <alignment horizontal="center" vertical="center"/>
      <protection/>
    </xf>
    <xf numFmtId="0" fontId="1" fillId="33" borderId="10" xfId="53" applyFont="1" applyFill="1" applyBorder="1">
      <alignment/>
      <protection/>
    </xf>
    <xf numFmtId="4" fontId="20" fillId="33" borderId="15" xfId="53" applyNumberFormat="1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4" fontId="1" fillId="33" borderId="10" xfId="0" applyNumberFormat="1" applyFont="1" applyFill="1" applyBorder="1" applyAlignment="1">
      <alignment/>
    </xf>
    <xf numFmtId="10" fontId="1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9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0" fontId="1" fillId="33" borderId="0" xfId="0" applyNumberFormat="1" applyFont="1" applyFill="1" applyBorder="1" applyAlignment="1">
      <alignment horizontal="center" vertical="center" wrapText="1"/>
    </xf>
    <xf numFmtId="187" fontId="1" fillId="33" borderId="10" xfId="0" applyNumberFormat="1" applyFont="1" applyFill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90" fontId="1" fillId="33" borderId="10" xfId="0" applyNumberFormat="1" applyFont="1" applyFill="1" applyBorder="1" applyAlignment="1">
      <alignment horizontal="center" vertical="center" wrapText="1"/>
    </xf>
    <xf numFmtId="190" fontId="5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0" fontId="1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10" fontId="1" fillId="33" borderId="10" xfId="0" applyNumberFormat="1" applyFont="1" applyFill="1" applyBorder="1" applyAlignment="1">
      <alignment horizontal="center" vertical="center" wrapText="1"/>
    </xf>
    <xf numFmtId="10" fontId="5" fillId="33" borderId="10" xfId="0" applyNumberFormat="1" applyFont="1" applyFill="1" applyBorder="1" applyAlignment="1">
      <alignment horizontal="center" vertical="center" wrapText="1"/>
    </xf>
    <xf numFmtId="190" fontId="1" fillId="34" borderId="10" xfId="0" applyNumberFormat="1" applyFont="1" applyFill="1" applyBorder="1" applyAlignment="1">
      <alignment horizontal="center" vertical="center" wrapText="1"/>
    </xf>
    <xf numFmtId="10" fontId="1" fillId="34" borderId="10" xfId="0" applyNumberFormat="1" applyFont="1" applyFill="1" applyBorder="1" applyAlignment="1">
      <alignment vertical="center"/>
    </xf>
    <xf numFmtId="177" fontId="1" fillId="34" borderId="10" xfId="0" applyNumberFormat="1" applyFont="1" applyFill="1" applyBorder="1" applyAlignment="1">
      <alignment horizontal="center" vertical="center" wrapText="1"/>
    </xf>
    <xf numFmtId="10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190" fontId="9" fillId="33" borderId="10" xfId="0" applyNumberFormat="1" applyFont="1" applyFill="1" applyBorder="1" applyAlignment="1">
      <alignment horizontal="center" vertical="center"/>
    </xf>
    <xf numFmtId="190" fontId="14" fillId="33" borderId="10" xfId="0" applyNumberFormat="1" applyFont="1" applyFill="1" applyBorder="1" applyAlignment="1">
      <alignment horizontal="center" vertical="center"/>
    </xf>
    <xf numFmtId="178" fontId="1" fillId="33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189" fontId="1" fillId="33" borderId="14" xfId="0" applyNumberFormat="1" applyFont="1" applyFill="1" applyBorder="1" applyAlignment="1">
      <alignment horizontal="center" vertical="center" wrapText="1"/>
    </xf>
    <xf numFmtId="189" fontId="1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10" fontId="1" fillId="33" borderId="14" xfId="0" applyNumberFormat="1" applyFont="1" applyFill="1" applyBorder="1" applyAlignment="1">
      <alignment horizontal="center" vertical="center" wrapText="1"/>
    </xf>
    <xf numFmtId="10" fontId="1" fillId="33" borderId="23" xfId="0" applyNumberFormat="1" applyFont="1" applyFill="1" applyBorder="1" applyAlignment="1">
      <alignment horizontal="center" vertical="center" wrapText="1"/>
    </xf>
    <xf numFmtId="10" fontId="1" fillId="33" borderId="2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9" fillId="1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0" fontId="1" fillId="33" borderId="14" xfId="0" applyNumberFormat="1" applyFont="1" applyFill="1" applyBorder="1" applyAlignment="1">
      <alignment horizontal="center" vertical="center"/>
    </xf>
    <xf numFmtId="10" fontId="1" fillId="33" borderId="23" xfId="0" applyNumberFormat="1" applyFont="1" applyFill="1" applyBorder="1" applyAlignment="1">
      <alignment horizontal="center" vertical="center"/>
    </xf>
    <xf numFmtId="10" fontId="1" fillId="33" borderId="2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6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20" xfId="53" applyFont="1" applyBorder="1" applyAlignment="1">
      <alignment horizontal="center" vertical="center" wrapText="1"/>
      <protection/>
    </xf>
    <xf numFmtId="0" fontId="11" fillId="0" borderId="26" xfId="53" applyFont="1" applyBorder="1" applyAlignment="1">
      <alignment horizontal="center" vertical="center" wrapText="1"/>
      <protection/>
    </xf>
    <xf numFmtId="0" fontId="11" fillId="0" borderId="21" xfId="53" applyFont="1" applyBorder="1" applyAlignment="1">
      <alignment horizontal="center" vertical="center" wrapText="1"/>
      <protection/>
    </xf>
    <xf numFmtId="0" fontId="11" fillId="0" borderId="20" xfId="53" applyFont="1" applyBorder="1" applyAlignment="1">
      <alignment horizontal="center" vertical="center"/>
      <protection/>
    </xf>
    <xf numFmtId="0" fontId="11" fillId="0" borderId="26" xfId="53" applyFont="1" applyBorder="1" applyAlignment="1">
      <alignment horizontal="center" vertical="center"/>
      <protection/>
    </xf>
    <xf numFmtId="0" fontId="11" fillId="0" borderId="21" xfId="53" applyFont="1" applyBorder="1" applyAlignment="1">
      <alignment horizontal="center" vertical="center"/>
      <protection/>
    </xf>
    <xf numFmtId="0" fontId="10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14" fillId="0" borderId="20" xfId="53" applyFont="1" applyBorder="1" applyAlignment="1">
      <alignment horizontal="center" vertical="center"/>
      <protection/>
    </xf>
    <xf numFmtId="0" fontId="14" fillId="0" borderId="21" xfId="53" applyFont="1" applyBorder="1" applyAlignment="1">
      <alignment horizontal="center" vertical="center"/>
      <protection/>
    </xf>
    <xf numFmtId="49" fontId="14" fillId="0" borderId="20" xfId="53" applyNumberFormat="1" applyFont="1" applyBorder="1" applyAlignment="1">
      <alignment horizontal="center" vertical="center"/>
      <protection/>
    </xf>
    <xf numFmtId="49" fontId="14" fillId="0" borderId="21" xfId="53" applyNumberFormat="1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/>
      <protection/>
    </xf>
    <xf numFmtId="0" fontId="62" fillId="0" borderId="28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9" fillId="35" borderId="25" xfId="53" applyFont="1" applyFill="1" applyBorder="1" applyAlignment="1">
      <alignment horizontal="center"/>
      <protection/>
    </xf>
    <xf numFmtId="0" fontId="9" fillId="35" borderId="37" xfId="53" applyFont="1" applyFill="1" applyBorder="1" applyAlignment="1">
      <alignment horizontal="center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26" xfId="53" applyFont="1" applyBorder="1" applyAlignment="1">
      <alignment horizontal="center" vertical="center"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4" fontId="14" fillId="0" borderId="20" xfId="53" applyNumberFormat="1" applyFont="1" applyBorder="1" applyAlignment="1">
      <alignment horizontal="center" vertical="center"/>
      <protection/>
    </xf>
    <xf numFmtId="4" fontId="14" fillId="0" borderId="21" xfId="53" applyNumberFormat="1" applyFont="1" applyBorder="1" applyAlignment="1">
      <alignment horizontal="center" vertical="center"/>
      <protection/>
    </xf>
    <xf numFmtId="49" fontId="14" fillId="0" borderId="26" xfId="53" applyNumberFormat="1" applyFont="1" applyBorder="1" applyAlignment="1">
      <alignment horizontal="center" vertical="center"/>
      <protection/>
    </xf>
    <xf numFmtId="4" fontId="14" fillId="0" borderId="26" xfId="53" applyNumberFormat="1" applyFont="1" applyBorder="1" applyAlignment="1">
      <alignment horizontal="center" vertical="center"/>
      <protection/>
    </xf>
    <xf numFmtId="4" fontId="1" fillId="0" borderId="20" xfId="53" applyNumberFormat="1" applyFont="1" applyBorder="1" applyAlignment="1">
      <alignment horizontal="center" vertical="center" wrapText="1"/>
      <protection/>
    </xf>
    <xf numFmtId="4" fontId="1" fillId="0" borderId="26" xfId="53" applyNumberFormat="1" applyFont="1" applyBorder="1" applyAlignment="1">
      <alignment horizontal="center" vertical="center" wrapText="1"/>
      <protection/>
    </xf>
    <xf numFmtId="4" fontId="1" fillId="0" borderId="21" xfId="53" applyNumberFormat="1" applyFont="1" applyBorder="1" applyAlignment="1">
      <alignment horizontal="center" vertical="center" wrapText="1"/>
      <protection/>
    </xf>
    <xf numFmtId="0" fontId="20" fillId="0" borderId="14" xfId="53" applyFont="1" applyBorder="1" applyAlignment="1">
      <alignment horizontal="left" vertical="center" wrapText="1"/>
      <protection/>
    </xf>
    <xf numFmtId="0" fontId="20" fillId="0" borderId="23" xfId="53" applyFont="1" applyBorder="1" applyAlignment="1">
      <alignment horizontal="left" vertical="center" wrapText="1"/>
      <protection/>
    </xf>
    <xf numFmtId="0" fontId="20" fillId="0" borderId="24" xfId="53" applyFont="1" applyBorder="1" applyAlignment="1">
      <alignment horizontal="left" vertical="center" wrapText="1"/>
      <protection/>
    </xf>
    <xf numFmtId="0" fontId="14" fillId="0" borderId="20" xfId="53" applyFont="1" applyBorder="1" applyAlignment="1">
      <alignment horizontal="left" vertical="center" wrapText="1"/>
      <protection/>
    </xf>
    <xf numFmtId="0" fontId="62" fillId="0" borderId="26" xfId="0" applyFont="1" applyBorder="1" applyAlignment="1">
      <alignment horizontal="left"/>
    </xf>
    <xf numFmtId="0" fontId="14" fillId="0" borderId="26" xfId="53" applyFont="1" applyBorder="1" applyAlignment="1">
      <alignment horizontal="left" vertical="center" wrapText="1"/>
      <protection/>
    </xf>
    <xf numFmtId="0" fontId="14" fillId="0" borderId="21" xfId="53" applyFont="1" applyBorder="1" applyAlignment="1">
      <alignment horizontal="left" vertical="center" wrapText="1"/>
      <protection/>
    </xf>
    <xf numFmtId="0" fontId="14" fillId="0" borderId="26" xfId="53" applyFont="1" applyBorder="1" applyAlignment="1">
      <alignment horizontal="center" vertical="center"/>
      <protection/>
    </xf>
    <xf numFmtId="0" fontId="20" fillId="0" borderId="14" xfId="53" applyFont="1" applyBorder="1" applyAlignment="1">
      <alignment horizontal="left" wrapText="1"/>
      <protection/>
    </xf>
    <xf numFmtId="0" fontId="20" fillId="0" borderId="23" xfId="53" applyFont="1" applyBorder="1" applyAlignment="1">
      <alignment horizontal="left" wrapText="1"/>
      <protection/>
    </xf>
    <xf numFmtId="0" fontId="20" fillId="0" borderId="24" xfId="53" applyFont="1" applyBorder="1" applyAlignment="1">
      <alignment horizontal="left" wrapText="1"/>
      <protection/>
    </xf>
    <xf numFmtId="0" fontId="1" fillId="0" borderId="20" xfId="53" applyFont="1" applyBorder="1" applyAlignment="1">
      <alignment horizontal="center" vertical="center" wrapText="1"/>
      <protection/>
    </xf>
    <xf numFmtId="0" fontId="1" fillId="0" borderId="26" xfId="53" applyFont="1" applyBorder="1" applyAlignment="1">
      <alignment horizontal="center" vertical="center" wrapText="1"/>
      <protection/>
    </xf>
    <xf numFmtId="0" fontId="1" fillId="0" borderId="21" xfId="53" applyFont="1" applyBorder="1" applyAlignment="1">
      <alignment horizontal="center" vertical="center" wrapText="1"/>
      <protection/>
    </xf>
    <xf numFmtId="4" fontId="0" fillId="0" borderId="26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14" fillId="0" borderId="20" xfId="53" applyFont="1" applyBorder="1" applyAlignment="1">
      <alignment horizontal="center" vertical="center" wrapText="1"/>
      <protection/>
    </xf>
    <xf numFmtId="0" fontId="14" fillId="0" borderId="26" xfId="53" applyFont="1" applyBorder="1" applyAlignment="1">
      <alignment horizontal="center" vertical="center" wrapText="1"/>
      <protection/>
    </xf>
    <xf numFmtId="0" fontId="14" fillId="0" borderId="21" xfId="53" applyFont="1" applyBorder="1" applyAlignment="1">
      <alignment horizontal="center" vertical="center" wrapText="1"/>
      <protection/>
    </xf>
    <xf numFmtId="4" fontId="14" fillId="0" borderId="10" xfId="53" applyNumberFormat="1" applyFont="1" applyBorder="1" applyAlignment="1">
      <alignment horizontal="center" vertical="center"/>
      <protection/>
    </xf>
    <xf numFmtId="0" fontId="9" fillId="35" borderId="25" xfId="53" applyFont="1" applyFill="1" applyBorder="1" applyAlignment="1">
      <alignment horizontal="center" vertical="center"/>
      <protection/>
    </xf>
    <xf numFmtId="0" fontId="9" fillId="35" borderId="37" xfId="53" applyFont="1" applyFill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4" fontId="14" fillId="33" borderId="20" xfId="53" applyNumberFormat="1" applyFont="1" applyFill="1" applyBorder="1" applyAlignment="1">
      <alignment horizontal="center" vertical="center"/>
      <protection/>
    </xf>
    <xf numFmtId="4" fontId="14" fillId="33" borderId="26" xfId="53" applyNumberFormat="1" applyFont="1" applyFill="1" applyBorder="1" applyAlignment="1">
      <alignment horizontal="center" vertical="center"/>
      <protection/>
    </xf>
    <xf numFmtId="4" fontId="14" fillId="33" borderId="21" xfId="53" applyNumberFormat="1" applyFont="1" applyFill="1" applyBorder="1" applyAlignment="1">
      <alignment horizontal="center" vertical="center"/>
      <protection/>
    </xf>
    <xf numFmtId="0" fontId="9" fillId="0" borderId="20" xfId="53" applyFont="1" applyBorder="1" applyAlignment="1">
      <alignment horizontal="center" vertical="center"/>
      <protection/>
    </xf>
    <xf numFmtId="0" fontId="9" fillId="0" borderId="21" xfId="53" applyFont="1" applyBorder="1" applyAlignment="1">
      <alignment horizontal="center" vertical="center"/>
      <protection/>
    </xf>
    <xf numFmtId="49" fontId="9" fillId="0" borderId="20" xfId="53" applyNumberFormat="1" applyFont="1" applyBorder="1" applyAlignment="1">
      <alignment horizontal="center" vertical="center" wrapText="1"/>
      <protection/>
    </xf>
    <xf numFmtId="49" fontId="9" fillId="0" borderId="21" xfId="53" applyNumberFormat="1" applyFont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 vertical="center"/>
      <protection/>
    </xf>
    <xf numFmtId="0" fontId="16" fillId="0" borderId="0" xfId="53" applyFont="1" applyAlignment="1">
      <alignment horizontal="center"/>
      <protection/>
    </xf>
    <xf numFmtId="49" fontId="9" fillId="0" borderId="14" xfId="53" applyNumberFormat="1" applyFont="1" applyBorder="1" applyAlignment="1">
      <alignment horizontal="center" vertical="center" wrapText="1"/>
      <protection/>
    </xf>
    <xf numFmtId="49" fontId="9" fillId="0" borderId="23" xfId="53" applyNumberFormat="1" applyFont="1" applyBorder="1" applyAlignment="1">
      <alignment horizontal="center" vertical="center" wrapText="1"/>
      <protection/>
    </xf>
    <xf numFmtId="49" fontId="9" fillId="0" borderId="24" xfId="53" applyNumberFormat="1" applyFont="1" applyBorder="1" applyAlignment="1">
      <alignment horizontal="center" vertical="center" wrapText="1"/>
      <protection/>
    </xf>
    <xf numFmtId="0" fontId="9" fillId="0" borderId="38" xfId="53" applyFont="1" applyBorder="1" applyAlignment="1">
      <alignment horizontal="center" vertical="center" wrapText="1"/>
      <protection/>
    </xf>
    <xf numFmtId="0" fontId="9" fillId="0" borderId="32" xfId="53" applyFont="1" applyBorder="1" applyAlignment="1">
      <alignment horizontal="center" vertical="center"/>
      <protection/>
    </xf>
    <xf numFmtId="0" fontId="9" fillId="0" borderId="32" xfId="53" applyFont="1" applyBorder="1" applyAlignment="1">
      <alignment horizontal="center" vertical="center" wrapText="1"/>
      <protection/>
    </xf>
    <xf numFmtId="0" fontId="9" fillId="0" borderId="39" xfId="53" applyFont="1" applyBorder="1" applyAlignment="1">
      <alignment horizontal="center" vertical="center" wrapText="1"/>
      <protection/>
    </xf>
    <xf numFmtId="0" fontId="9" fillId="0" borderId="14" xfId="53" applyFont="1" applyBorder="1" applyAlignment="1">
      <alignment horizontal="center" vertical="center" wrapText="1"/>
      <protection/>
    </xf>
    <xf numFmtId="0" fontId="9" fillId="0" borderId="40" xfId="53" applyFont="1" applyBorder="1" applyAlignment="1">
      <alignment horizontal="center" vertical="center" wrapText="1"/>
      <protection/>
    </xf>
    <xf numFmtId="0" fontId="9" fillId="0" borderId="15" xfId="53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3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center" wrapText="1"/>
      <protection/>
    </xf>
    <xf numFmtId="0" fontId="63" fillId="0" borderId="41" xfId="0" applyFont="1" applyBorder="1" applyAlignment="1">
      <alignment horizontal="center" vertical="top" wrapText="1"/>
    </xf>
    <xf numFmtId="0" fontId="63" fillId="0" borderId="42" xfId="0" applyFont="1" applyBorder="1" applyAlignment="1">
      <alignment horizontal="center" vertical="top" wrapText="1"/>
    </xf>
    <xf numFmtId="0" fontId="63" fillId="0" borderId="19" xfId="0" applyFont="1" applyBorder="1" applyAlignment="1">
      <alignment horizontal="center" vertical="top" wrapText="1"/>
    </xf>
    <xf numFmtId="0" fontId="63" fillId="0" borderId="41" xfId="0" applyFont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2" fillId="0" borderId="32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63" fillId="0" borderId="43" xfId="0" applyFont="1" applyBorder="1" applyAlignment="1">
      <alignment horizontal="center" vertical="top" wrapText="1"/>
    </xf>
    <xf numFmtId="0" fontId="63" fillId="0" borderId="44" xfId="0" applyFont="1" applyBorder="1" applyAlignment="1">
      <alignment horizontal="center" vertical="top" wrapText="1"/>
    </xf>
    <xf numFmtId="0" fontId="2" fillId="0" borderId="26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63" fillId="0" borderId="45" xfId="0" applyFont="1" applyBorder="1" applyAlignment="1">
      <alignment horizontal="center" vertical="top" wrapText="1"/>
    </xf>
    <xf numFmtId="0" fontId="63" fillId="0" borderId="46" xfId="0" applyFont="1" applyBorder="1" applyAlignment="1">
      <alignment horizontal="center" vertical="top" wrapText="1"/>
    </xf>
    <xf numFmtId="0" fontId="63" fillId="0" borderId="47" xfId="0" applyFont="1" applyBorder="1" applyAlignment="1">
      <alignment horizontal="center" vertical="top" wrapText="1"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48" xfId="53" applyFont="1" applyBorder="1" applyAlignment="1">
      <alignment horizontal="center" vertical="center" wrapText="1"/>
      <protection/>
    </xf>
    <xf numFmtId="0" fontId="2" fillId="0" borderId="35" xfId="53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view="pageBreakPreview" zoomScale="85" zoomScaleSheetLayoutView="85" workbookViewId="0" topLeftCell="A22">
      <selection activeCell="G38" sqref="G38"/>
    </sheetView>
  </sheetViews>
  <sheetFormatPr defaultColWidth="9.00390625" defaultRowHeight="12.75"/>
  <cols>
    <col min="1" max="1" width="7.875" style="0" customWidth="1"/>
    <col min="2" max="2" width="42.00390625" style="0" customWidth="1"/>
    <col min="3" max="3" width="12.875" style="0" customWidth="1"/>
    <col min="4" max="9" width="12.625" style="0" customWidth="1"/>
    <col min="10" max="10" width="31.625" style="0" customWidth="1"/>
  </cols>
  <sheetData>
    <row r="1" spans="8:9" ht="18.75" customHeight="1">
      <c r="H1" s="239" t="s">
        <v>120</v>
      </c>
      <c r="I1" s="239"/>
    </row>
    <row r="2" spans="7:9" ht="63.75" customHeight="1">
      <c r="G2" s="240" t="s">
        <v>308</v>
      </c>
      <c r="H2" s="240"/>
      <c r="I2" s="240"/>
    </row>
    <row r="3" spans="8:9" ht="12.75" customHeight="1">
      <c r="H3" s="242"/>
      <c r="I3" s="242"/>
    </row>
    <row r="5" spans="1:9" ht="42.75" customHeight="1">
      <c r="A5" s="241" t="s">
        <v>337</v>
      </c>
      <c r="B5" s="241"/>
      <c r="C5" s="241"/>
      <c r="D5" s="241"/>
      <c r="E5" s="241"/>
      <c r="F5" s="241"/>
      <c r="G5" s="241"/>
      <c r="H5" s="241"/>
      <c r="I5" s="241"/>
    </row>
    <row r="6" spans="1:9" ht="34.5" customHeight="1">
      <c r="A6" s="243" t="s">
        <v>310</v>
      </c>
      <c r="B6" s="243"/>
      <c r="C6" s="243"/>
      <c r="D6" s="243"/>
      <c r="E6" s="243"/>
      <c r="F6" s="243"/>
      <c r="G6" s="243"/>
      <c r="H6" s="243"/>
      <c r="I6" s="243"/>
    </row>
    <row r="7" spans="1:9" ht="18" customHeight="1">
      <c r="A7" s="244" t="s">
        <v>309</v>
      </c>
      <c r="B7" s="245"/>
      <c r="C7" s="245"/>
      <c r="D7" s="245"/>
      <c r="E7" s="245"/>
      <c r="F7" s="245"/>
      <c r="G7" s="245"/>
      <c r="H7" s="245"/>
      <c r="I7" s="245"/>
    </row>
    <row r="8" spans="1:4" ht="14.25" customHeight="1">
      <c r="A8" s="4"/>
      <c r="B8" s="4"/>
      <c r="C8" s="4"/>
      <c r="D8" s="4"/>
    </row>
    <row r="9" spans="1:11" ht="37.5" customHeight="1">
      <c r="A9" s="19" t="s">
        <v>33</v>
      </c>
      <c r="B9" s="19" t="s">
        <v>1</v>
      </c>
      <c r="C9" s="19" t="s">
        <v>2</v>
      </c>
      <c r="D9" s="19" t="s">
        <v>311</v>
      </c>
      <c r="E9" s="19" t="s">
        <v>312</v>
      </c>
      <c r="F9" s="19" t="s">
        <v>313</v>
      </c>
      <c r="G9" s="19" t="s">
        <v>314</v>
      </c>
      <c r="H9" s="19" t="s">
        <v>315</v>
      </c>
      <c r="I9" s="19" t="s">
        <v>316</v>
      </c>
      <c r="J9" s="180"/>
      <c r="K9" s="181"/>
    </row>
    <row r="10" spans="1:9" ht="38.25" customHeight="1">
      <c r="A10" s="71" t="s">
        <v>3</v>
      </c>
      <c r="B10" s="80" t="s">
        <v>34</v>
      </c>
      <c r="C10" s="85" t="s">
        <v>4</v>
      </c>
      <c r="D10" s="208">
        <f aca="true" t="shared" si="0" ref="D10:I12">D13</f>
        <v>142.354</v>
      </c>
      <c r="E10" s="208">
        <f t="shared" si="0"/>
        <v>145.05</v>
      </c>
      <c r="F10" s="208">
        <f t="shared" si="0"/>
        <v>145.05</v>
      </c>
      <c r="G10" s="208">
        <f t="shared" si="0"/>
        <v>145.05</v>
      </c>
      <c r="H10" s="208">
        <f t="shared" si="0"/>
        <v>145.05</v>
      </c>
      <c r="I10" s="208">
        <f t="shared" si="0"/>
        <v>145.05</v>
      </c>
    </row>
    <row r="11" spans="1:9" ht="38.25" customHeight="1">
      <c r="A11" s="71" t="s">
        <v>5</v>
      </c>
      <c r="B11" s="80" t="s">
        <v>35</v>
      </c>
      <c r="C11" s="85" t="s">
        <v>6</v>
      </c>
      <c r="D11" s="208">
        <f t="shared" si="0"/>
        <v>0</v>
      </c>
      <c r="E11" s="208">
        <f t="shared" si="0"/>
        <v>0</v>
      </c>
      <c r="F11" s="208">
        <f t="shared" si="0"/>
        <v>0</v>
      </c>
      <c r="G11" s="208">
        <f t="shared" si="0"/>
        <v>0</v>
      </c>
      <c r="H11" s="208">
        <f t="shared" si="0"/>
        <v>0</v>
      </c>
      <c r="I11" s="208">
        <f t="shared" si="0"/>
        <v>0</v>
      </c>
    </row>
    <row r="12" spans="1:9" ht="38.25" customHeight="1">
      <c r="A12" s="71" t="s">
        <v>7</v>
      </c>
      <c r="B12" s="80" t="s">
        <v>8</v>
      </c>
      <c r="C12" s="85" t="s">
        <v>9</v>
      </c>
      <c r="D12" s="208">
        <f t="shared" si="0"/>
        <v>0.054000000000000006</v>
      </c>
      <c r="E12" s="208">
        <f t="shared" si="0"/>
        <v>0.054000000000000006</v>
      </c>
      <c r="F12" s="208">
        <f t="shared" si="0"/>
        <v>0.054000000000000006</v>
      </c>
      <c r="G12" s="208">
        <f t="shared" si="0"/>
        <v>0.054000000000000006</v>
      </c>
      <c r="H12" s="208">
        <f t="shared" si="0"/>
        <v>0.054000000000000006</v>
      </c>
      <c r="I12" s="208">
        <f t="shared" si="0"/>
        <v>0.054000000000000006</v>
      </c>
    </row>
    <row r="13" spans="1:9" ht="63">
      <c r="A13" s="71" t="s">
        <v>10</v>
      </c>
      <c r="B13" s="80" t="s">
        <v>36</v>
      </c>
      <c r="C13" s="85" t="s">
        <v>11</v>
      </c>
      <c r="D13" s="178">
        <v>142.354</v>
      </c>
      <c r="E13" s="178">
        <v>145.05</v>
      </c>
      <c r="F13" s="178">
        <v>145.05</v>
      </c>
      <c r="G13" s="178">
        <v>145.05</v>
      </c>
      <c r="H13" s="178">
        <v>145.05</v>
      </c>
      <c r="I13" s="178">
        <v>145.05</v>
      </c>
    </row>
    <row r="14" spans="1:9" ht="52.5" customHeight="1">
      <c r="A14" s="71" t="s">
        <v>12</v>
      </c>
      <c r="B14" s="80" t="s">
        <v>39</v>
      </c>
      <c r="C14" s="85" t="s">
        <v>6</v>
      </c>
      <c r="D14" s="178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</row>
    <row r="15" spans="1:9" ht="54" customHeight="1">
      <c r="A15" s="71" t="s">
        <v>13</v>
      </c>
      <c r="B15" s="80" t="s">
        <v>40</v>
      </c>
      <c r="C15" s="85" t="s">
        <v>9</v>
      </c>
      <c r="D15" s="178">
        <v>0.054000000000000006</v>
      </c>
      <c r="E15" s="178">
        <v>0.054000000000000006</v>
      </c>
      <c r="F15" s="178">
        <v>0.054000000000000006</v>
      </c>
      <c r="G15" s="178">
        <v>0.054000000000000006</v>
      </c>
      <c r="H15" s="178">
        <v>0.054000000000000006</v>
      </c>
      <c r="I15" s="178">
        <v>0.054000000000000006</v>
      </c>
    </row>
    <row r="16" spans="1:9" ht="23.25" customHeight="1">
      <c r="A16" s="71" t="s">
        <v>14</v>
      </c>
      <c r="B16" s="80" t="s">
        <v>15</v>
      </c>
      <c r="C16" s="85" t="s">
        <v>16</v>
      </c>
      <c r="D16" s="178">
        <v>6.46013</v>
      </c>
      <c r="E16" s="178">
        <v>7.0941</v>
      </c>
      <c r="F16" s="178">
        <f>E16*1.04</f>
        <v>7.377864000000001</v>
      </c>
      <c r="G16" s="178">
        <f>F16*1.04</f>
        <v>7.672978560000001</v>
      </c>
      <c r="H16" s="178">
        <f>G16*1.04</f>
        <v>7.979897702400001</v>
      </c>
      <c r="I16" s="178">
        <f>H16*1.04</f>
        <v>8.299093610496001</v>
      </c>
    </row>
    <row r="17" spans="1:9" ht="34.5" customHeight="1">
      <c r="A17" s="190" t="s">
        <v>367</v>
      </c>
      <c r="B17" s="80" t="s">
        <v>368</v>
      </c>
      <c r="C17" s="85" t="s">
        <v>16</v>
      </c>
      <c r="D17" s="178">
        <v>3.63818</v>
      </c>
      <c r="E17" s="178">
        <f>3.69541*1.04</f>
        <v>3.8432264</v>
      </c>
      <c r="F17" s="178">
        <f>E17*1.04</f>
        <v>3.996955456</v>
      </c>
      <c r="G17" s="178">
        <f aca="true" t="shared" si="1" ref="G17:I19">F17*1.04</f>
        <v>4.15683367424</v>
      </c>
      <c r="H17" s="178">
        <f t="shared" si="1"/>
        <v>4.3231070212096</v>
      </c>
      <c r="I17" s="178">
        <f t="shared" si="1"/>
        <v>4.496031302057983</v>
      </c>
    </row>
    <row r="18" spans="1:9" ht="22.5" customHeight="1">
      <c r="A18" s="71" t="s">
        <v>154</v>
      </c>
      <c r="B18" s="80" t="s">
        <v>18</v>
      </c>
      <c r="C18" s="85" t="s">
        <v>19</v>
      </c>
      <c r="D18" s="178">
        <v>1842.14</v>
      </c>
      <c r="E18" s="178">
        <v>2008.99</v>
      </c>
      <c r="F18" s="178">
        <f>E18*1.04</f>
        <v>2089.3496</v>
      </c>
      <c r="G18" s="178">
        <f t="shared" si="1"/>
        <v>2172.923584</v>
      </c>
      <c r="H18" s="178">
        <f t="shared" si="1"/>
        <v>2259.84052736</v>
      </c>
      <c r="I18" s="178">
        <f t="shared" si="1"/>
        <v>2350.2341484544004</v>
      </c>
    </row>
    <row r="19" spans="1:9" ht="23.25" customHeight="1">
      <c r="A19" s="71" t="s">
        <v>20</v>
      </c>
      <c r="B19" s="80" t="s">
        <v>21</v>
      </c>
      <c r="C19" s="85" t="s">
        <v>22</v>
      </c>
      <c r="D19" s="178">
        <v>32.73</v>
      </c>
      <c r="E19" s="178">
        <v>39.53</v>
      </c>
      <c r="F19" s="178">
        <f>E19*1.04</f>
        <v>41.111200000000004</v>
      </c>
      <c r="G19" s="178">
        <f t="shared" si="1"/>
        <v>42.75564800000001</v>
      </c>
      <c r="H19" s="178">
        <f t="shared" si="1"/>
        <v>44.46587392000001</v>
      </c>
      <c r="I19" s="178">
        <f t="shared" si="1"/>
        <v>46.24450887680001</v>
      </c>
    </row>
    <row r="20" spans="1:9" ht="63" customHeight="1">
      <c r="A20" s="71" t="s">
        <v>155</v>
      </c>
      <c r="B20" s="84" t="s">
        <v>41</v>
      </c>
      <c r="C20" s="85" t="s">
        <v>23</v>
      </c>
      <c r="D20" s="208">
        <f aca="true" t="shared" si="2" ref="D20:I20">SUM(D21:D27)</f>
        <v>161.094</v>
      </c>
      <c r="E20" s="208">
        <f t="shared" si="2"/>
        <v>211.385</v>
      </c>
      <c r="F20" s="208">
        <f t="shared" si="2"/>
        <v>211.639</v>
      </c>
      <c r="G20" s="208">
        <f t="shared" si="2"/>
        <v>213.779</v>
      </c>
      <c r="H20" s="208">
        <f t="shared" si="2"/>
        <v>216.553</v>
      </c>
      <c r="I20" s="208">
        <f t="shared" si="2"/>
        <v>219.925</v>
      </c>
    </row>
    <row r="21" spans="1:9" ht="23.25" customHeight="1">
      <c r="A21" s="71" t="s">
        <v>318</v>
      </c>
      <c r="B21" s="84" t="s">
        <v>164</v>
      </c>
      <c r="C21" s="85" t="s">
        <v>228</v>
      </c>
      <c r="D21" s="178">
        <v>20.031</v>
      </c>
      <c r="E21" s="178">
        <v>10.7</v>
      </c>
      <c r="F21" s="178">
        <v>22.596</v>
      </c>
      <c r="G21" s="178">
        <v>12.16</v>
      </c>
      <c r="H21" s="178">
        <v>19.645</v>
      </c>
      <c r="I21" s="178">
        <v>15.455</v>
      </c>
    </row>
    <row r="22" spans="1:9" ht="23.25" customHeight="1">
      <c r="A22" s="177" t="s">
        <v>319</v>
      </c>
      <c r="B22" s="80" t="s">
        <v>24</v>
      </c>
      <c r="C22" s="85" t="s">
        <v>23</v>
      </c>
      <c r="D22" s="178">
        <v>0</v>
      </c>
      <c r="E22" s="178">
        <v>0</v>
      </c>
      <c r="F22" s="178">
        <v>0</v>
      </c>
      <c r="G22" s="178">
        <v>0</v>
      </c>
      <c r="H22" s="178">
        <v>0</v>
      </c>
      <c r="I22" s="178">
        <v>0</v>
      </c>
    </row>
    <row r="23" spans="1:9" ht="23.25" customHeight="1">
      <c r="A23" s="177" t="s">
        <v>320</v>
      </c>
      <c r="B23" s="80" t="s">
        <v>25</v>
      </c>
      <c r="C23" s="85" t="s">
        <v>23</v>
      </c>
      <c r="D23" s="178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</row>
    <row r="24" spans="1:9" ht="23.25" customHeight="1">
      <c r="A24" s="177" t="s">
        <v>321</v>
      </c>
      <c r="B24" s="80" t="s">
        <v>165</v>
      </c>
      <c r="C24" s="85" t="s">
        <v>229</v>
      </c>
      <c r="D24" s="178">
        <v>0</v>
      </c>
      <c r="E24" s="178">
        <v>0</v>
      </c>
      <c r="F24" s="178">
        <v>0</v>
      </c>
      <c r="G24" s="178">
        <v>0</v>
      </c>
      <c r="H24" s="178">
        <v>0</v>
      </c>
      <c r="I24" s="178">
        <v>0</v>
      </c>
    </row>
    <row r="25" spans="1:9" ht="23.25" customHeight="1">
      <c r="A25" s="177" t="s">
        <v>322</v>
      </c>
      <c r="B25" s="80" t="s">
        <v>26</v>
      </c>
      <c r="C25" s="85" t="s">
        <v>23</v>
      </c>
      <c r="D25" s="178">
        <v>141.063</v>
      </c>
      <c r="E25" s="178">
        <v>200.685</v>
      </c>
      <c r="F25" s="178">
        <v>189.043</v>
      </c>
      <c r="G25" s="178">
        <v>201.619</v>
      </c>
      <c r="H25" s="178">
        <v>196.908</v>
      </c>
      <c r="I25" s="178">
        <v>204.47</v>
      </c>
    </row>
    <row r="26" spans="1:9" ht="23.25" customHeight="1">
      <c r="A26" s="177" t="s">
        <v>323</v>
      </c>
      <c r="B26" s="80" t="s">
        <v>149</v>
      </c>
      <c r="C26" s="85" t="s">
        <v>23</v>
      </c>
      <c r="D26" s="178">
        <v>0</v>
      </c>
      <c r="E26" s="178">
        <v>0</v>
      </c>
      <c r="F26" s="178">
        <v>0</v>
      </c>
      <c r="G26" s="178">
        <v>0</v>
      </c>
      <c r="H26" s="178">
        <v>0</v>
      </c>
      <c r="I26" s="178">
        <v>0</v>
      </c>
    </row>
    <row r="27" spans="1:9" ht="23.25" customHeight="1">
      <c r="A27" s="177" t="s">
        <v>324</v>
      </c>
      <c r="B27" s="80" t="s">
        <v>27</v>
      </c>
      <c r="C27" s="85" t="s">
        <v>23</v>
      </c>
      <c r="D27" s="178">
        <v>0</v>
      </c>
      <c r="E27" s="178">
        <v>0</v>
      </c>
      <c r="F27" s="178">
        <v>0</v>
      </c>
      <c r="G27" s="178">
        <v>0</v>
      </c>
      <c r="H27" s="178">
        <v>0</v>
      </c>
      <c r="I27" s="178">
        <v>0</v>
      </c>
    </row>
    <row r="28" spans="1:9" ht="24" customHeight="1">
      <c r="A28" s="177" t="s">
        <v>325</v>
      </c>
      <c r="B28" s="80" t="s">
        <v>28</v>
      </c>
      <c r="C28" s="85" t="s">
        <v>23</v>
      </c>
      <c r="D28" s="178">
        <v>478.1</v>
      </c>
      <c r="E28" s="178">
        <v>999.8473818224257</v>
      </c>
      <c r="F28" s="178">
        <v>898.3406697135973</v>
      </c>
      <c r="G28" s="178">
        <v>924.3041056088243</v>
      </c>
      <c r="H28" s="178">
        <v>955.0705040756645</v>
      </c>
      <c r="I28" s="178">
        <v>982.7536303845253</v>
      </c>
    </row>
    <row r="29" spans="1:9" ht="33.75" customHeight="1">
      <c r="A29" s="71" t="s">
        <v>29</v>
      </c>
      <c r="B29" s="80" t="s">
        <v>37</v>
      </c>
      <c r="C29" s="85" t="s">
        <v>30</v>
      </c>
      <c r="D29" s="233">
        <v>14594.28</v>
      </c>
      <c r="E29" s="233">
        <v>15830.25</v>
      </c>
      <c r="F29" s="233">
        <v>16160.9</v>
      </c>
      <c r="G29" s="233">
        <v>16491.56</v>
      </c>
      <c r="H29" s="233">
        <v>16822.21</v>
      </c>
      <c r="I29" s="234">
        <v>17152.87</v>
      </c>
    </row>
    <row r="30" spans="1:9" ht="46.5" customHeight="1">
      <c r="A30" s="71" t="s">
        <v>31</v>
      </c>
      <c r="B30" s="80" t="s">
        <v>38</v>
      </c>
      <c r="C30" s="85" t="s">
        <v>30</v>
      </c>
      <c r="D30" s="178">
        <v>0</v>
      </c>
      <c r="E30" s="178">
        <v>0</v>
      </c>
      <c r="F30" s="178">
        <v>0</v>
      </c>
      <c r="G30" s="178">
        <v>0</v>
      </c>
      <c r="H30" s="178">
        <v>0</v>
      </c>
      <c r="I30" s="178">
        <v>0</v>
      </c>
    </row>
    <row r="31" spans="1:9" ht="50.25" customHeight="1">
      <c r="A31" s="71" t="s">
        <v>327</v>
      </c>
      <c r="B31" s="80" t="s">
        <v>326</v>
      </c>
      <c r="C31" s="85" t="s">
        <v>32</v>
      </c>
      <c r="D31" s="206">
        <v>0.1723</v>
      </c>
      <c r="E31" s="247">
        <v>0.1743</v>
      </c>
      <c r="F31" s="248"/>
      <c r="G31" s="248"/>
      <c r="H31" s="248"/>
      <c r="I31" s="249"/>
    </row>
    <row r="32" spans="1:9" ht="50.25" customHeight="1">
      <c r="A32" s="71" t="s">
        <v>328</v>
      </c>
      <c r="B32" s="80" t="s">
        <v>326</v>
      </c>
      <c r="C32" s="81" t="s">
        <v>156</v>
      </c>
      <c r="D32" s="179" t="s">
        <v>307</v>
      </c>
      <c r="E32" s="178">
        <v>17.43</v>
      </c>
      <c r="F32" s="178">
        <v>17.43</v>
      </c>
      <c r="G32" s="178">
        <v>17.43</v>
      </c>
      <c r="H32" s="178">
        <v>17.43</v>
      </c>
      <c r="I32" s="178">
        <v>17.43</v>
      </c>
    </row>
    <row r="33" spans="1:9" ht="50.25" customHeight="1">
      <c r="A33" s="71" t="s">
        <v>329</v>
      </c>
      <c r="B33" s="80" t="s">
        <v>332</v>
      </c>
      <c r="C33" s="85" t="s">
        <v>32</v>
      </c>
      <c r="D33" s="207">
        <v>0.1743</v>
      </c>
      <c r="E33" s="179" t="s">
        <v>307</v>
      </c>
      <c r="F33" s="179" t="s">
        <v>307</v>
      </c>
      <c r="G33" s="179" t="s">
        <v>307</v>
      </c>
      <c r="H33" s="179" t="s">
        <v>307</v>
      </c>
      <c r="I33" s="179" t="s">
        <v>307</v>
      </c>
    </row>
    <row r="34" spans="1:9" ht="36" customHeight="1">
      <c r="A34" s="71" t="s">
        <v>330</v>
      </c>
      <c r="B34" s="80" t="s">
        <v>331</v>
      </c>
      <c r="C34" s="81" t="s">
        <v>156</v>
      </c>
      <c r="D34" s="179">
        <v>134379.277413</v>
      </c>
      <c r="E34" s="179" t="s">
        <v>307</v>
      </c>
      <c r="F34" s="179" t="s">
        <v>307</v>
      </c>
      <c r="G34" s="179" t="s">
        <v>307</v>
      </c>
      <c r="H34" s="179" t="s">
        <v>307</v>
      </c>
      <c r="I34" s="179" t="s">
        <v>307</v>
      </c>
    </row>
    <row r="35" spans="1:9" ht="36" customHeight="1">
      <c r="A35" s="71" t="s">
        <v>333</v>
      </c>
      <c r="B35" s="80" t="s">
        <v>334</v>
      </c>
      <c r="C35" s="81" t="s">
        <v>148</v>
      </c>
      <c r="D35" s="178">
        <v>0</v>
      </c>
      <c r="E35" s="178">
        <v>0</v>
      </c>
      <c r="F35" s="178">
        <v>0</v>
      </c>
      <c r="G35" s="178">
        <v>0</v>
      </c>
      <c r="H35" s="178">
        <v>0</v>
      </c>
      <c r="I35" s="178">
        <v>0</v>
      </c>
    </row>
    <row r="36" spans="1:9" ht="36" customHeight="1">
      <c r="A36" s="71" t="s">
        <v>317</v>
      </c>
      <c r="B36" s="80" t="s">
        <v>335</v>
      </c>
      <c r="C36" s="81" t="s">
        <v>148</v>
      </c>
      <c r="D36" s="178">
        <v>0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</row>
    <row r="37" spans="1:9" ht="16.5" customHeight="1">
      <c r="A37" s="65"/>
      <c r="B37" s="66"/>
      <c r="C37" s="67"/>
      <c r="D37" s="67"/>
      <c r="E37" s="174"/>
      <c r="F37" s="174"/>
      <c r="G37" s="174"/>
      <c r="H37" s="174"/>
      <c r="I37" s="174"/>
    </row>
    <row r="38" spans="1:9" s="4" customFormat="1" ht="51.75" customHeight="1">
      <c r="A38" s="252" t="s">
        <v>399</v>
      </c>
      <c r="B38" s="252"/>
      <c r="C38" s="173"/>
      <c r="D38" s="173"/>
      <c r="E38" s="251"/>
      <c r="F38" s="251"/>
      <c r="G38" s="173"/>
      <c r="H38" s="250" t="s">
        <v>336</v>
      </c>
      <c r="I38" s="250"/>
    </row>
    <row r="39" spans="1:9" s="4" customFormat="1" ht="15.75">
      <c r="A39" s="17"/>
      <c r="C39" s="4" t="s">
        <v>150</v>
      </c>
      <c r="E39" s="173"/>
      <c r="F39" s="173"/>
      <c r="G39" s="173"/>
      <c r="H39" s="173"/>
      <c r="I39" s="173"/>
    </row>
    <row r="40" s="4" customFormat="1" ht="12.75">
      <c r="B40"/>
    </row>
    <row r="41" spans="1:4" ht="12.75">
      <c r="A41" s="246" t="s">
        <v>401</v>
      </c>
      <c r="B41" s="246"/>
      <c r="C41" s="4"/>
      <c r="D41" s="4"/>
    </row>
    <row r="42" spans="1:2" ht="12.75">
      <c r="A42" s="246" t="s">
        <v>400</v>
      </c>
      <c r="B42" s="246"/>
    </row>
    <row r="43" ht="12.75">
      <c r="B43" s="5"/>
    </row>
  </sheetData>
  <sheetProtection/>
  <mergeCells count="12">
    <mergeCell ref="A41:B41"/>
    <mergeCell ref="A42:B42"/>
    <mergeCell ref="E31:I31"/>
    <mergeCell ref="H38:I38"/>
    <mergeCell ref="E38:F38"/>
    <mergeCell ref="A38:B38"/>
    <mergeCell ref="H1:I1"/>
    <mergeCell ref="G2:I2"/>
    <mergeCell ref="A5:I5"/>
    <mergeCell ref="H3:I3"/>
    <mergeCell ref="A6:I6"/>
    <mergeCell ref="A7:I7"/>
  </mergeCells>
  <printOptions/>
  <pageMargins left="0.984251968503937" right="0.1968503937007874" top="0.1968503937007874" bottom="0.1968503937007874" header="0" footer="0"/>
  <pageSetup fitToHeight="1" fitToWidth="1" horizontalDpi="600" verticalDpi="600" orientation="portrait" paperSize="9" scale="61" r:id="rId1"/>
  <ignoredErrors>
    <ignoredError sqref="D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view="pageBreakPreview" zoomScale="85" zoomScaleSheetLayoutView="85" workbookViewId="0" topLeftCell="A20">
      <selection activeCell="I21" sqref="I21"/>
    </sheetView>
  </sheetViews>
  <sheetFormatPr defaultColWidth="9.00390625" defaultRowHeight="12.75"/>
  <cols>
    <col min="1" max="1" width="4.875" style="0" customWidth="1"/>
    <col min="2" max="2" width="45.625" style="0" customWidth="1"/>
    <col min="3" max="3" width="11.625" style="0" customWidth="1"/>
    <col min="4" max="4" width="25.875" style="0" customWidth="1"/>
    <col min="5" max="5" width="10.00390625" style="0" hidden="1" customWidth="1"/>
    <col min="6" max="6" width="12.625" style="0" hidden="1" customWidth="1"/>
    <col min="7" max="8" width="12.00390625" style="0" customWidth="1"/>
    <col min="9" max="9" width="12.875" style="0" customWidth="1"/>
    <col min="10" max="10" width="12.625" style="0" customWidth="1"/>
    <col min="11" max="11" width="12.125" style="0" customWidth="1"/>
    <col min="12" max="12" width="15.75390625" style="0" customWidth="1"/>
  </cols>
  <sheetData>
    <row r="1" spans="11:12" ht="15.75">
      <c r="K1" s="239" t="s">
        <v>356</v>
      </c>
      <c r="L1" s="239"/>
    </row>
    <row r="2" spans="10:12" ht="50.25" customHeight="1">
      <c r="J2" s="240" t="s">
        <v>308</v>
      </c>
      <c r="K2" s="240"/>
      <c r="L2" s="240"/>
    </row>
    <row r="5" spans="1:12" ht="48.75" customHeight="1">
      <c r="A5" s="243" t="s">
        <v>338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</row>
    <row r="6" spans="1:12" ht="32.25" customHeight="1">
      <c r="A6" s="243" t="s">
        <v>310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</row>
    <row r="7" spans="1:12" ht="15.75" customHeight="1">
      <c r="A7" s="244" t="s">
        <v>309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8" ht="24" customHeight="1"/>
    <row r="9" spans="1:12" ht="15.75" customHeight="1">
      <c r="A9" s="253" t="s">
        <v>0</v>
      </c>
      <c r="B9" s="254" t="s">
        <v>43</v>
      </c>
      <c r="C9" s="253" t="s">
        <v>44</v>
      </c>
      <c r="D9" s="19" t="s">
        <v>45</v>
      </c>
      <c r="E9" s="253">
        <v>2010</v>
      </c>
      <c r="F9" s="253">
        <v>2011</v>
      </c>
      <c r="G9" s="253" t="s">
        <v>312</v>
      </c>
      <c r="H9" s="253" t="s">
        <v>313</v>
      </c>
      <c r="I9" s="253" t="s">
        <v>314</v>
      </c>
      <c r="J9" s="253" t="s">
        <v>315</v>
      </c>
      <c r="K9" s="253" t="s">
        <v>316</v>
      </c>
      <c r="L9" s="253" t="s">
        <v>166</v>
      </c>
    </row>
    <row r="10" spans="1:12" ht="47.25">
      <c r="A10" s="253"/>
      <c r="B10" s="254"/>
      <c r="C10" s="253"/>
      <c r="D10" s="19" t="s">
        <v>380</v>
      </c>
      <c r="E10" s="253"/>
      <c r="F10" s="253"/>
      <c r="G10" s="253"/>
      <c r="H10" s="253"/>
      <c r="I10" s="253"/>
      <c r="J10" s="253"/>
      <c r="K10" s="253"/>
      <c r="L10" s="253"/>
    </row>
    <row r="11" spans="1:12" ht="30" customHeight="1">
      <c r="A11" s="253" t="s">
        <v>46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184"/>
    </row>
    <row r="12" spans="1:12" ht="77.25" customHeight="1">
      <c r="A12" s="202" t="s">
        <v>47</v>
      </c>
      <c r="B12" s="204" t="s">
        <v>61</v>
      </c>
      <c r="C12" s="202" t="s">
        <v>32</v>
      </c>
      <c r="D12" s="205" t="s">
        <v>143</v>
      </c>
      <c r="E12" s="85" t="e">
        <f>'Приложение 1'!#REF!/'Приложение 1'!#REF!</f>
        <v>#REF!</v>
      </c>
      <c r="F12" s="85" t="e">
        <f>'Приложение 1'!#REF!/'Приложение 1'!#REF!</f>
        <v>#REF!</v>
      </c>
      <c r="G12" s="209">
        <f>'Приложение 1'!E13/'Приложение 1'!E10</f>
        <v>1</v>
      </c>
      <c r="H12" s="209">
        <f>'Приложение 1'!F13/'Приложение 1'!F10</f>
        <v>1</v>
      </c>
      <c r="I12" s="209">
        <f>'Приложение 1'!G13/'Приложение 1'!G10</f>
        <v>1</v>
      </c>
      <c r="J12" s="209">
        <f>'Приложение 1'!H13/'Приложение 1'!H10</f>
        <v>1</v>
      </c>
      <c r="K12" s="209">
        <f>'Приложение 1'!I13/'Приложение 1'!I10</f>
        <v>1</v>
      </c>
      <c r="L12" s="182"/>
    </row>
    <row r="13" spans="1:12" ht="62.25" customHeight="1">
      <c r="A13" s="202" t="s">
        <v>48</v>
      </c>
      <c r="B13" s="204" t="s">
        <v>72</v>
      </c>
      <c r="C13" s="202" t="s">
        <v>32</v>
      </c>
      <c r="D13" s="202" t="s">
        <v>144</v>
      </c>
      <c r="E13" s="85" t="e">
        <f>'Приложение 1'!#REF!/'Приложение 1'!#REF!</f>
        <v>#REF!</v>
      </c>
      <c r="F13" s="85" t="e">
        <f>'Приложение 1'!#REF!/'Приложение 1'!#REF!</f>
        <v>#REF!</v>
      </c>
      <c r="G13" s="210" t="s">
        <v>307</v>
      </c>
      <c r="H13" s="210" t="s">
        <v>307</v>
      </c>
      <c r="I13" s="210" t="s">
        <v>307</v>
      </c>
      <c r="J13" s="210" t="s">
        <v>307</v>
      </c>
      <c r="K13" s="210" t="s">
        <v>307</v>
      </c>
      <c r="L13" s="182"/>
    </row>
    <row r="14" spans="1:12" ht="52.5" customHeight="1">
      <c r="A14" s="202" t="s">
        <v>49</v>
      </c>
      <c r="B14" s="204" t="s">
        <v>62</v>
      </c>
      <c r="C14" s="202" t="s">
        <v>32</v>
      </c>
      <c r="D14" s="202" t="s">
        <v>145</v>
      </c>
      <c r="E14" s="85" t="e">
        <f>'Приложение 1'!#REF!/'Приложение 1'!#REF!</f>
        <v>#REF!</v>
      </c>
      <c r="F14" s="85" t="e">
        <f>'Приложение 1'!#REF!/'Приложение 1'!#REF!</f>
        <v>#REF!</v>
      </c>
      <c r="G14" s="209">
        <f>'Приложение 1'!E15/'Приложение 1'!E12</f>
        <v>1</v>
      </c>
      <c r="H14" s="209">
        <f>'Приложение 1'!F15/'Приложение 1'!F12</f>
        <v>1</v>
      </c>
      <c r="I14" s="209">
        <f>'Приложение 1'!G15/'Приложение 1'!G12</f>
        <v>1</v>
      </c>
      <c r="J14" s="209">
        <f>'Приложение 1'!H15/'Приложение 1'!H12</f>
        <v>1</v>
      </c>
      <c r="K14" s="209">
        <f>'Приложение 1'!I15/'Приложение 1'!I12</f>
        <v>1</v>
      </c>
      <c r="L14" s="182"/>
    </row>
    <row r="15" spans="1:12" ht="78.75">
      <c r="A15" s="202" t="s">
        <v>50</v>
      </c>
      <c r="B15" s="204" t="s">
        <v>63</v>
      </c>
      <c r="C15" s="202" t="s">
        <v>32</v>
      </c>
      <c r="D15" s="202" t="s">
        <v>339</v>
      </c>
      <c r="E15" s="203" t="e">
        <f>'Приложение 1'!#REF!/'Приложение 1'!#REF!</f>
        <v>#REF!</v>
      </c>
      <c r="F15" s="203" t="e">
        <f>'Приложение 1'!#REF!/'Приложение 1'!#REF!</f>
        <v>#REF!</v>
      </c>
      <c r="G15" s="211">
        <f>'Приложение 1'!E20/'Приложение 1'!E28</f>
        <v>0.21141726611786263</v>
      </c>
      <c r="H15" s="211">
        <f>'Приложение 1'!F20/'Приложение 1'!F28</f>
        <v>0.23558879958921738</v>
      </c>
      <c r="I15" s="211">
        <f>'Приложение 1'!G20/'Приложение 1'!G28</f>
        <v>0.23128643343976837</v>
      </c>
      <c r="J15" s="211">
        <f>'Приложение 1'!H20/'Приложение 1'!H28</f>
        <v>0.22674032867299584</v>
      </c>
      <c r="K15" s="211">
        <f>'Приложение 1'!I20/'Приложение 1'!I28</f>
        <v>0.22378446967827453</v>
      </c>
      <c r="L15" s="166"/>
    </row>
    <row r="16" spans="1:12" ht="77.25" customHeight="1">
      <c r="A16" s="202" t="s">
        <v>51</v>
      </c>
      <c r="B16" s="204" t="s">
        <v>64</v>
      </c>
      <c r="C16" s="202" t="s">
        <v>32</v>
      </c>
      <c r="D16" s="202" t="s">
        <v>340</v>
      </c>
      <c r="E16" s="85" t="e">
        <f>'Приложение 1'!#REF!/'Приложение 1'!#REF!</f>
        <v>#REF!</v>
      </c>
      <c r="F16" s="85" t="e">
        <f>'Приложение 1'!#REF!/'Приложение 1'!#REF!</f>
        <v>#REF!</v>
      </c>
      <c r="G16" s="210" t="s">
        <v>307</v>
      </c>
      <c r="H16" s="210" t="s">
        <v>307</v>
      </c>
      <c r="I16" s="210" t="s">
        <v>307</v>
      </c>
      <c r="J16" s="210" t="s">
        <v>307</v>
      </c>
      <c r="K16" s="210" t="s">
        <v>307</v>
      </c>
      <c r="L16" s="166"/>
    </row>
    <row r="17" spans="1:12" ht="31.5" customHeight="1">
      <c r="A17" s="255" t="s">
        <v>65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185"/>
    </row>
    <row r="18" spans="1:15" ht="31.5">
      <c r="A18" s="202" t="s">
        <v>52</v>
      </c>
      <c r="B18" s="204" t="s">
        <v>66</v>
      </c>
      <c r="C18" s="202" t="s">
        <v>4</v>
      </c>
      <c r="D18" s="226" t="s">
        <v>379</v>
      </c>
      <c r="E18" s="64" t="e">
        <f>'Приложение 1'!#REF!-'Приложение 1'!#REF!</f>
        <v>#REF!</v>
      </c>
      <c r="F18" s="64" t="e">
        <f>'Приложение 1'!#REF!-'Приложение 1'!#REF!</f>
        <v>#REF!</v>
      </c>
      <c r="G18" s="212">
        <f>'Приложение 3'!I45</f>
        <v>2679.032</v>
      </c>
      <c r="H18" s="212">
        <f>'Приложение 3'!I78</f>
        <v>2639.3830000000003</v>
      </c>
      <c r="I18" s="212">
        <f>'Приложение 3'!I111</f>
        <v>3027.201</v>
      </c>
      <c r="J18" s="212">
        <f>'Приложение 3'!I144</f>
        <v>2592.366</v>
      </c>
      <c r="K18" s="212">
        <f>'Приложение 3'!I177</f>
        <v>2582.088</v>
      </c>
      <c r="L18" s="167"/>
      <c r="O18">
        <v>13520.07</v>
      </c>
    </row>
    <row r="19" spans="1:12" ht="51">
      <c r="A19" s="202" t="s">
        <v>53</v>
      </c>
      <c r="B19" s="204" t="s">
        <v>146</v>
      </c>
      <c r="C19" s="202" t="s">
        <v>54</v>
      </c>
      <c r="D19" s="226" t="s">
        <v>379</v>
      </c>
      <c r="E19" s="64" t="e">
        <f>E18*'Приложение 1'!#REF!</f>
        <v>#REF!</v>
      </c>
      <c r="F19" s="64" t="e">
        <f>F18*'Приложение 1'!#REF!</f>
        <v>#REF!</v>
      </c>
      <c r="G19" s="212">
        <f>'Приложение 3'!K45</f>
        <v>11357.454306399999</v>
      </c>
      <c r="H19" s="212">
        <f>'Приложение 3'!K78</f>
        <v>11538.536278656</v>
      </c>
      <c r="I19" s="212">
        <f>'Приложение 3'!K111</f>
        <v>14979.71064980224</v>
      </c>
      <c r="J19" s="212">
        <f>'Приложение 3'!K144</f>
        <v>12112.848195794331</v>
      </c>
      <c r="K19" s="212">
        <f>'Приложение 3'!K177</f>
        <v>12512.383643626103</v>
      </c>
      <c r="L19" s="183" t="s">
        <v>345</v>
      </c>
    </row>
    <row r="20" spans="1:12" ht="31.5">
      <c r="A20" s="202" t="s">
        <v>55</v>
      </c>
      <c r="B20" s="204" t="s">
        <v>67</v>
      </c>
      <c r="C20" s="202" t="s">
        <v>6</v>
      </c>
      <c r="D20" s="202" t="s">
        <v>341</v>
      </c>
      <c r="E20" s="64" t="e">
        <f>'Приложение 1'!#REF!-'Приложение 1'!#REF!</f>
        <v>#REF!</v>
      </c>
      <c r="F20" s="64" t="e">
        <f>'Приложение 1'!#REF!-'Приложение 1'!#REF!</f>
        <v>#REF!</v>
      </c>
      <c r="G20" s="212">
        <f>'Приложение 1'!D11-'Приложение 1'!E11</f>
        <v>0</v>
      </c>
      <c r="H20" s="212">
        <f>'Приложение 1'!D11-'Приложение 1'!F11</f>
        <v>0</v>
      </c>
      <c r="I20" s="212">
        <f>'Приложение 1'!D11-'Приложение 1'!G11</f>
        <v>0</v>
      </c>
      <c r="J20" s="212">
        <f>'Приложение 1'!D11-'Приложение 1'!H11</f>
        <v>0</v>
      </c>
      <c r="K20" s="212">
        <f>'Приложение 1'!D11-'Приложение 1'!I11</f>
        <v>0</v>
      </c>
      <c r="L20" s="167"/>
    </row>
    <row r="21" spans="1:12" ht="51">
      <c r="A21" s="202" t="s">
        <v>56</v>
      </c>
      <c r="B21" s="204" t="s">
        <v>68</v>
      </c>
      <c r="C21" s="202" t="s">
        <v>54</v>
      </c>
      <c r="D21" s="202" t="s">
        <v>342</v>
      </c>
      <c r="E21" s="64" t="e">
        <f>E20*'Приложение 1'!#REF!</f>
        <v>#REF!</v>
      </c>
      <c r="F21" s="64" t="e">
        <f>F20*'Приложение 1'!#REF!</f>
        <v>#REF!</v>
      </c>
      <c r="G21" s="212">
        <f>G20*'Приложение 1'!D18</f>
        <v>0</v>
      </c>
      <c r="H21" s="212">
        <f>H20*'Приложение 1'!D18</f>
        <v>0</v>
      </c>
      <c r="I21" s="212">
        <f>I20*'Приложение 1'!D18</f>
        <v>0</v>
      </c>
      <c r="J21" s="212">
        <f>J20*'Приложение 1'!D18</f>
        <v>0</v>
      </c>
      <c r="K21" s="212">
        <f>K20*'Приложение 1'!D18</f>
        <v>0</v>
      </c>
      <c r="L21" s="183" t="s">
        <v>346</v>
      </c>
    </row>
    <row r="22" spans="1:12" ht="35.25" customHeight="1">
      <c r="A22" s="202" t="s">
        <v>57</v>
      </c>
      <c r="B22" s="204" t="s">
        <v>69</v>
      </c>
      <c r="C22" s="202" t="s">
        <v>9</v>
      </c>
      <c r="D22" s="202" t="s">
        <v>343</v>
      </c>
      <c r="E22" s="64" t="e">
        <f>'Приложение 1'!#REF!-'Приложение 1'!#REF!</f>
        <v>#REF!</v>
      </c>
      <c r="F22" s="64" t="e">
        <f>'Приложение 1'!#REF!-'Приложение 1'!#REF!</f>
        <v>#REF!</v>
      </c>
      <c r="G22" s="212">
        <f>'Приложение 1'!D12-'Приложение 1'!E12</f>
        <v>0</v>
      </c>
      <c r="H22" s="212">
        <f>'Приложение 1'!D12-'Приложение 1'!F12</f>
        <v>0</v>
      </c>
      <c r="I22" s="212">
        <f>'Приложение 1'!D12-'Приложение 1'!G12</f>
        <v>0</v>
      </c>
      <c r="J22" s="212">
        <f>'Приложение 1'!D12-'Приложение 1'!H12</f>
        <v>0</v>
      </c>
      <c r="K22" s="212">
        <f>'Приложение 1'!D12-'Приложение 1'!I12</f>
        <v>0</v>
      </c>
      <c r="L22" s="167"/>
    </row>
    <row r="23" spans="1:12" ht="61.5" customHeight="1">
      <c r="A23" s="202" t="s">
        <v>58</v>
      </c>
      <c r="B23" s="204" t="s">
        <v>70</v>
      </c>
      <c r="C23" s="202" t="s">
        <v>54</v>
      </c>
      <c r="D23" s="202" t="s">
        <v>344</v>
      </c>
      <c r="E23" s="64" t="e">
        <f>E22*'Приложение 1'!#REF!</f>
        <v>#REF!</v>
      </c>
      <c r="F23" s="64" t="e">
        <f>F22*'Приложение 1'!#REF!</f>
        <v>#REF!</v>
      </c>
      <c r="G23" s="212">
        <f>G22*'Приложение 1'!D19</f>
        <v>0</v>
      </c>
      <c r="H23" s="212">
        <f>H22*'Приложение 1'!D19</f>
        <v>0</v>
      </c>
      <c r="I23" s="212">
        <f>I22*'Приложение 1'!D19</f>
        <v>0</v>
      </c>
      <c r="J23" s="212">
        <f>J22*'Приложение 1'!D19</f>
        <v>0</v>
      </c>
      <c r="K23" s="212">
        <f>K22*'Приложение 1'!D19</f>
        <v>0</v>
      </c>
      <c r="L23" s="183" t="s">
        <v>347</v>
      </c>
    </row>
    <row r="24" spans="1:12" ht="21" customHeight="1">
      <c r="A24" s="255" t="s">
        <v>59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185"/>
    </row>
    <row r="25" spans="1:12" ht="81" customHeight="1">
      <c r="A25" s="202" t="s">
        <v>60</v>
      </c>
      <c r="B25" s="204" t="s">
        <v>349</v>
      </c>
      <c r="C25" s="202" t="s">
        <v>32</v>
      </c>
      <c r="D25" s="202" t="s">
        <v>348</v>
      </c>
      <c r="E25" s="176" t="s">
        <v>119</v>
      </c>
      <c r="F25" s="203" t="e">
        <f>'Приложение 1'!#REF!-'Приложение 1'!#REF!</f>
        <v>#REF!</v>
      </c>
      <c r="G25" s="210" t="s">
        <v>307</v>
      </c>
      <c r="H25" s="210" t="s">
        <v>307</v>
      </c>
      <c r="I25" s="210" t="s">
        <v>307</v>
      </c>
      <c r="J25" s="210" t="s">
        <v>307</v>
      </c>
      <c r="K25" s="210" t="s">
        <v>307</v>
      </c>
      <c r="L25" s="168"/>
    </row>
    <row r="26" spans="1:12" ht="72" customHeight="1">
      <c r="A26" s="202" t="s">
        <v>350</v>
      </c>
      <c r="B26" s="204" t="s">
        <v>71</v>
      </c>
      <c r="C26" s="202" t="s">
        <v>32</v>
      </c>
      <c r="D26" s="202" t="s">
        <v>351</v>
      </c>
      <c r="E26" s="176" t="s">
        <v>119</v>
      </c>
      <c r="F26" s="203" t="e">
        <f>'Приложение 1'!#REF!-'Приложение 1'!#REF!</f>
        <v>#REF!</v>
      </c>
      <c r="G26" s="210" t="s">
        <v>307</v>
      </c>
      <c r="H26" s="210" t="s">
        <v>307</v>
      </c>
      <c r="I26" s="210" t="s">
        <v>307</v>
      </c>
      <c r="J26" s="210" t="s">
        <v>307</v>
      </c>
      <c r="K26" s="210" t="s">
        <v>307</v>
      </c>
      <c r="L26" s="168"/>
    </row>
    <row r="27" spans="1:11" ht="30" customHeight="1">
      <c r="A27" s="255" t="s">
        <v>353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</row>
    <row r="28" spans="1:11" ht="20.25" customHeight="1">
      <c r="A28" s="202" t="s">
        <v>354</v>
      </c>
      <c r="B28" s="204" t="s">
        <v>71</v>
      </c>
      <c r="C28" s="202" t="s">
        <v>32</v>
      </c>
      <c r="D28" s="202" t="s">
        <v>352</v>
      </c>
      <c r="E28" s="176" t="s">
        <v>119</v>
      </c>
      <c r="F28" s="203" t="e">
        <f>'Приложение 1'!#REF!-'Приложение 1'!#REF!</f>
        <v>#REF!</v>
      </c>
      <c r="G28" s="210">
        <f>'Приложение 1'!E35-'Приложение 1'!D35</f>
        <v>0</v>
      </c>
      <c r="H28" s="210">
        <f>'Приложение 1'!F35-'Приложение 1'!E35</f>
        <v>0</v>
      </c>
      <c r="I28" s="210">
        <f>'Приложение 1'!G35-'Приложение 1'!F35</f>
        <v>0</v>
      </c>
      <c r="J28" s="210">
        <f>'Приложение 1'!H35-'Приложение 1'!G35</f>
        <v>0</v>
      </c>
      <c r="K28" s="210">
        <f>'Приложение 1'!I35-'Приложение 1'!H35</f>
        <v>0</v>
      </c>
    </row>
    <row r="29" ht="20.25" customHeight="1"/>
    <row r="30" spans="1:12" s="4" customFormat="1" ht="51.75" customHeight="1">
      <c r="A30" s="252" t="s">
        <v>399</v>
      </c>
      <c r="B30" s="252"/>
      <c r="C30" s="173"/>
      <c r="D30" s="173"/>
      <c r="E30" s="251"/>
      <c r="F30" s="251"/>
      <c r="G30" s="173"/>
      <c r="H30" s="250" t="s">
        <v>336</v>
      </c>
      <c r="I30" s="250"/>
      <c r="J30" s="250"/>
      <c r="K30" s="250"/>
      <c r="L30" s="250"/>
    </row>
    <row r="31" spans="1:9" s="4" customFormat="1" ht="15.75">
      <c r="A31" s="17"/>
      <c r="C31" s="4" t="s">
        <v>150</v>
      </c>
      <c r="E31" s="173"/>
      <c r="F31" s="173"/>
      <c r="G31" s="173"/>
      <c r="H31" s="173"/>
      <c r="I31" s="173"/>
    </row>
    <row r="32" s="4" customFormat="1" ht="12.75">
      <c r="B32"/>
    </row>
    <row r="33" spans="1:4" ht="12.75">
      <c r="A33" s="246" t="s">
        <v>401</v>
      </c>
      <c r="B33" s="246"/>
      <c r="C33" s="4"/>
      <c r="D33" s="4"/>
    </row>
    <row r="34" spans="1:2" ht="12.75">
      <c r="A34" s="246" t="s">
        <v>400</v>
      </c>
      <c r="B34" s="246"/>
    </row>
  </sheetData>
  <sheetProtection/>
  <mergeCells count="25">
    <mergeCell ref="A33:B33"/>
    <mergeCell ref="A34:B34"/>
    <mergeCell ref="H30:L30"/>
    <mergeCell ref="A17:K17"/>
    <mergeCell ref="A27:K27"/>
    <mergeCell ref="C9:C10"/>
    <mergeCell ref="A9:A10"/>
    <mergeCell ref="E9:E10"/>
    <mergeCell ref="A24:K24"/>
    <mergeCell ref="A30:B30"/>
    <mergeCell ref="E30:F30"/>
    <mergeCell ref="H9:H10"/>
    <mergeCell ref="J9:J10"/>
    <mergeCell ref="K9:K10"/>
    <mergeCell ref="F9:F10"/>
    <mergeCell ref="A11:K11"/>
    <mergeCell ref="G9:G10"/>
    <mergeCell ref="K1:L1"/>
    <mergeCell ref="J2:L2"/>
    <mergeCell ref="A6:L6"/>
    <mergeCell ref="A7:L7"/>
    <mergeCell ref="A5:L5"/>
    <mergeCell ref="L9:L10"/>
    <mergeCell ref="I9:I10"/>
    <mergeCell ref="B9:B10"/>
  </mergeCells>
  <printOptions/>
  <pageMargins left="0.3937007874015748" right="0.1968503937007874" top="0.3937007874015748" bottom="0.3937007874015748" header="0" footer="0"/>
  <pageSetup fitToHeight="1" fitToWidth="1" horizontalDpi="600" verticalDpi="600" orientation="portrait" paperSize="9" scale="60" r:id="rId1"/>
  <ignoredErrors>
    <ignoredError sqref="G14:K15 H12:K1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184"/>
  <sheetViews>
    <sheetView view="pageBreakPreview" zoomScale="70" zoomScaleNormal="70" zoomScaleSheetLayoutView="70" zoomScalePageLayoutView="60" workbookViewId="0" topLeftCell="A175">
      <selection activeCell="A13" sqref="A13:O13"/>
    </sheetView>
  </sheetViews>
  <sheetFormatPr defaultColWidth="9.00390625" defaultRowHeight="12.75"/>
  <cols>
    <col min="1" max="1" width="40.125" style="128" customWidth="1"/>
    <col min="2" max="2" width="12.00390625" style="4" customWidth="1"/>
    <col min="3" max="3" width="14.125" style="4" customWidth="1"/>
    <col min="4" max="4" width="38.00390625" style="4" customWidth="1"/>
    <col min="5" max="5" width="16.125" style="18" customWidth="1"/>
    <col min="6" max="6" width="16.375" style="83" customWidth="1"/>
    <col min="7" max="7" width="14.75390625" style="4" customWidth="1"/>
    <col min="8" max="8" width="12.125" style="4" customWidth="1"/>
    <col min="9" max="9" width="13.25390625" style="4" customWidth="1"/>
    <col min="10" max="10" width="13.125" style="4" customWidth="1"/>
    <col min="11" max="11" width="19.75390625" style="4" customWidth="1"/>
    <col min="12" max="12" width="12.125" style="4" customWidth="1"/>
    <col min="13" max="13" width="9.625" style="4" customWidth="1"/>
    <col min="14" max="14" width="19.25390625" style="4" customWidth="1"/>
    <col min="15" max="15" width="35.625" style="17" customWidth="1"/>
  </cols>
  <sheetData>
    <row r="1" spans="13:15" ht="22.5" customHeight="1">
      <c r="M1"/>
      <c r="N1" s="189"/>
      <c r="O1" s="191" t="s">
        <v>357</v>
      </c>
    </row>
    <row r="2" spans="13:15" ht="65.25" customHeight="1">
      <c r="M2" s="188"/>
      <c r="N2" s="274" t="s">
        <v>308</v>
      </c>
      <c r="O2" s="274"/>
    </row>
    <row r="5" spans="1:15" ht="39" customHeight="1">
      <c r="A5" s="265" t="s">
        <v>355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</row>
    <row r="6" spans="1:15" ht="27" customHeight="1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</row>
    <row r="7" spans="1:15" ht="27" customHeight="1">
      <c r="A7" s="265" t="s">
        <v>358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</row>
    <row r="8" spans="1:15" ht="18.75" customHeight="1">
      <c r="A8" s="266" t="s">
        <v>309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</row>
    <row r="10" spans="1:15" ht="37.5" customHeight="1">
      <c r="A10" s="267" t="s">
        <v>84</v>
      </c>
      <c r="B10" s="268"/>
      <c r="C10" s="268"/>
      <c r="D10" s="267" t="s">
        <v>111</v>
      </c>
      <c r="E10" s="268"/>
      <c r="F10" s="268"/>
      <c r="G10" s="268"/>
      <c r="H10" s="268"/>
      <c r="I10" s="267" t="s">
        <v>73</v>
      </c>
      <c r="J10" s="268"/>
      <c r="K10" s="268"/>
      <c r="L10" s="267" t="s">
        <v>74</v>
      </c>
      <c r="M10" s="268"/>
      <c r="N10" s="268"/>
      <c r="O10" s="267" t="s">
        <v>75</v>
      </c>
    </row>
    <row r="11" spans="1:15" ht="42" customHeight="1">
      <c r="A11" s="267" t="s">
        <v>76</v>
      </c>
      <c r="B11" s="267" t="s">
        <v>77</v>
      </c>
      <c r="C11" s="267" t="s">
        <v>82</v>
      </c>
      <c r="D11" s="267" t="s">
        <v>78</v>
      </c>
      <c r="E11" s="267" t="s">
        <v>85</v>
      </c>
      <c r="F11" s="269" t="s">
        <v>86</v>
      </c>
      <c r="G11" s="267" t="s">
        <v>87</v>
      </c>
      <c r="H11" s="267" t="s">
        <v>158</v>
      </c>
      <c r="I11" s="267" t="s">
        <v>109</v>
      </c>
      <c r="J11" s="268"/>
      <c r="K11" s="267" t="s">
        <v>112</v>
      </c>
      <c r="L11" s="267" t="s">
        <v>110</v>
      </c>
      <c r="M11" s="268"/>
      <c r="N11" s="267" t="s">
        <v>112</v>
      </c>
      <c r="O11" s="267"/>
    </row>
    <row r="12" spans="1:15" ht="39" customHeight="1">
      <c r="A12" s="268"/>
      <c r="B12" s="268"/>
      <c r="C12" s="268"/>
      <c r="D12" s="268"/>
      <c r="E12" s="268"/>
      <c r="F12" s="270"/>
      <c r="G12" s="268"/>
      <c r="H12" s="268"/>
      <c r="I12" s="126" t="s">
        <v>88</v>
      </c>
      <c r="J12" s="125" t="s">
        <v>79</v>
      </c>
      <c r="K12" s="268"/>
      <c r="L12" s="126" t="s">
        <v>88</v>
      </c>
      <c r="M12" s="125" t="s">
        <v>79</v>
      </c>
      <c r="N12" s="268"/>
      <c r="O12" s="267"/>
    </row>
    <row r="13" spans="1:15" ht="30" customHeight="1">
      <c r="A13" s="264">
        <v>2025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</row>
    <row r="14" spans="1:15" ht="57.75" customHeight="1">
      <c r="A14" s="259" t="s">
        <v>89</v>
      </c>
      <c r="B14" s="258"/>
      <c r="C14" s="258"/>
      <c r="D14" s="215" t="s">
        <v>80</v>
      </c>
      <c r="E14" s="214" t="s">
        <v>307</v>
      </c>
      <c r="F14" s="217">
        <v>0</v>
      </c>
      <c r="G14" s="214" t="s">
        <v>307</v>
      </c>
      <c r="H14" s="214" t="s">
        <v>307</v>
      </c>
      <c r="I14" s="217">
        <v>0</v>
      </c>
      <c r="J14" s="214" t="s">
        <v>307</v>
      </c>
      <c r="K14" s="218">
        <v>0</v>
      </c>
      <c r="L14" s="214" t="s">
        <v>307</v>
      </c>
      <c r="M14" s="214" t="s">
        <v>307</v>
      </c>
      <c r="N14" s="214" t="s">
        <v>307</v>
      </c>
      <c r="O14" s="216"/>
    </row>
    <row r="15" spans="1:15" s="20" customFormat="1" ht="84.75" customHeight="1">
      <c r="A15" s="114" t="s">
        <v>92</v>
      </c>
      <c r="B15" s="22" t="s">
        <v>90</v>
      </c>
      <c r="C15" s="16">
        <v>1</v>
      </c>
      <c r="D15" s="114" t="s">
        <v>91</v>
      </c>
      <c r="E15" s="192" t="s">
        <v>307</v>
      </c>
      <c r="F15" s="193">
        <v>0</v>
      </c>
      <c r="G15" s="192" t="s">
        <v>307</v>
      </c>
      <c r="H15" s="192" t="s">
        <v>307</v>
      </c>
      <c r="I15" s="193">
        <v>0</v>
      </c>
      <c r="J15" s="192" t="s">
        <v>307</v>
      </c>
      <c r="K15" s="194">
        <v>0</v>
      </c>
      <c r="L15" s="192" t="s">
        <v>307</v>
      </c>
      <c r="M15" s="192" t="s">
        <v>307</v>
      </c>
      <c r="N15" s="192" t="s">
        <v>307</v>
      </c>
      <c r="O15" s="22" t="s">
        <v>151</v>
      </c>
    </row>
    <row r="16" spans="1:15" s="20" customFormat="1" ht="84.75" customHeight="1">
      <c r="A16" s="114" t="s">
        <v>93</v>
      </c>
      <c r="B16" s="22" t="s">
        <v>90</v>
      </c>
      <c r="C16" s="16">
        <v>1</v>
      </c>
      <c r="D16" s="114" t="s">
        <v>94</v>
      </c>
      <c r="E16" s="192" t="s">
        <v>307</v>
      </c>
      <c r="F16" s="193">
        <v>0</v>
      </c>
      <c r="G16" s="192" t="s">
        <v>307</v>
      </c>
      <c r="H16" s="192" t="s">
        <v>307</v>
      </c>
      <c r="I16" s="193">
        <v>0</v>
      </c>
      <c r="J16" s="192" t="s">
        <v>307</v>
      </c>
      <c r="K16" s="194">
        <v>0</v>
      </c>
      <c r="L16" s="192" t="s">
        <v>307</v>
      </c>
      <c r="M16" s="192" t="s">
        <v>307</v>
      </c>
      <c r="N16" s="192" t="s">
        <v>307</v>
      </c>
      <c r="O16" s="22" t="s">
        <v>152</v>
      </c>
    </row>
    <row r="17" spans="1:15" s="20" customFormat="1" ht="74.25" customHeight="1">
      <c r="A17" s="114" t="s">
        <v>95</v>
      </c>
      <c r="B17" s="22" t="s">
        <v>90</v>
      </c>
      <c r="C17" s="16">
        <v>1</v>
      </c>
      <c r="D17" s="114" t="s">
        <v>96</v>
      </c>
      <c r="E17" s="192" t="s">
        <v>307</v>
      </c>
      <c r="F17" s="193">
        <v>0</v>
      </c>
      <c r="G17" s="192" t="s">
        <v>307</v>
      </c>
      <c r="H17" s="192" t="s">
        <v>307</v>
      </c>
      <c r="I17" s="193">
        <v>0</v>
      </c>
      <c r="J17" s="192" t="s">
        <v>307</v>
      </c>
      <c r="K17" s="194">
        <v>0</v>
      </c>
      <c r="L17" s="192" t="s">
        <v>307</v>
      </c>
      <c r="M17" s="192" t="s">
        <v>307</v>
      </c>
      <c r="N17" s="192" t="s">
        <v>307</v>
      </c>
      <c r="O17" s="22" t="s">
        <v>153</v>
      </c>
    </row>
    <row r="18" spans="1:15" s="20" customFormat="1" ht="81.75" customHeight="1">
      <c r="A18" s="259" t="s">
        <v>97</v>
      </c>
      <c r="B18" s="259"/>
      <c r="C18" s="259"/>
      <c r="D18" s="215" t="s">
        <v>80</v>
      </c>
      <c r="E18" s="214" t="s">
        <v>307</v>
      </c>
      <c r="F18" s="217">
        <v>0</v>
      </c>
      <c r="G18" s="214" t="s">
        <v>307</v>
      </c>
      <c r="H18" s="214" t="s">
        <v>307</v>
      </c>
      <c r="I18" s="217">
        <v>0</v>
      </c>
      <c r="J18" s="214" t="s">
        <v>307</v>
      </c>
      <c r="K18" s="217">
        <v>0</v>
      </c>
      <c r="L18" s="214" t="s">
        <v>307</v>
      </c>
      <c r="M18" s="214" t="s">
        <v>307</v>
      </c>
      <c r="N18" s="214" t="s">
        <v>307</v>
      </c>
      <c r="O18" s="216"/>
    </row>
    <row r="19" spans="1:15" s="20" customFormat="1" ht="23.25" customHeight="1">
      <c r="A19" s="260" t="s">
        <v>99</v>
      </c>
      <c r="B19" s="71" t="s">
        <v>4</v>
      </c>
      <c r="C19" s="193">
        <v>0</v>
      </c>
      <c r="D19" s="260" t="s">
        <v>98</v>
      </c>
      <c r="E19" s="192" t="s">
        <v>307</v>
      </c>
      <c r="F19" s="193">
        <v>0</v>
      </c>
      <c r="G19" s="192" t="s">
        <v>307</v>
      </c>
      <c r="H19" s="192" t="s">
        <v>307</v>
      </c>
      <c r="I19" s="193">
        <v>0</v>
      </c>
      <c r="J19" s="192" t="s">
        <v>307</v>
      </c>
      <c r="K19" s="193">
        <v>0</v>
      </c>
      <c r="L19" s="192" t="s">
        <v>307</v>
      </c>
      <c r="M19" s="192" t="s">
        <v>307</v>
      </c>
      <c r="N19" s="192" t="s">
        <v>307</v>
      </c>
      <c r="O19" s="82"/>
    </row>
    <row r="20" spans="1:15" s="20" customFormat="1" ht="23.25" customHeight="1">
      <c r="A20" s="261"/>
      <c r="B20" s="71" t="s">
        <v>277</v>
      </c>
      <c r="C20" s="193">
        <v>0</v>
      </c>
      <c r="D20" s="262"/>
      <c r="E20" s="192" t="s">
        <v>307</v>
      </c>
      <c r="F20" s="193">
        <v>0</v>
      </c>
      <c r="G20" s="192" t="s">
        <v>307</v>
      </c>
      <c r="H20" s="192" t="s">
        <v>307</v>
      </c>
      <c r="I20" s="193">
        <v>0</v>
      </c>
      <c r="J20" s="192" t="s">
        <v>307</v>
      </c>
      <c r="K20" s="193">
        <v>0</v>
      </c>
      <c r="L20" s="192" t="s">
        <v>307</v>
      </c>
      <c r="M20" s="192" t="s">
        <v>307</v>
      </c>
      <c r="N20" s="192" t="s">
        <v>307</v>
      </c>
      <c r="O20" s="82"/>
    </row>
    <row r="21" spans="1:15" s="20" customFormat="1" ht="23.25" customHeight="1">
      <c r="A21" s="261"/>
      <c r="B21" s="71" t="s">
        <v>4</v>
      </c>
      <c r="C21" s="193">
        <v>0</v>
      </c>
      <c r="D21" s="260" t="s">
        <v>359</v>
      </c>
      <c r="E21" s="192" t="s">
        <v>307</v>
      </c>
      <c r="F21" s="193">
        <v>0</v>
      </c>
      <c r="G21" s="192" t="s">
        <v>307</v>
      </c>
      <c r="H21" s="192" t="s">
        <v>307</v>
      </c>
      <c r="I21" s="193">
        <v>0</v>
      </c>
      <c r="J21" s="192" t="s">
        <v>307</v>
      </c>
      <c r="K21" s="193">
        <v>0</v>
      </c>
      <c r="L21" s="192" t="s">
        <v>307</v>
      </c>
      <c r="M21" s="192" t="s">
        <v>307</v>
      </c>
      <c r="N21" s="192" t="s">
        <v>307</v>
      </c>
      <c r="O21" s="82"/>
    </row>
    <row r="22" spans="1:15" s="20" customFormat="1" ht="23.25" customHeight="1">
      <c r="A22" s="262"/>
      <c r="B22" s="71" t="s">
        <v>277</v>
      </c>
      <c r="C22" s="193">
        <v>0</v>
      </c>
      <c r="D22" s="262"/>
      <c r="E22" s="192" t="s">
        <v>307</v>
      </c>
      <c r="F22" s="193">
        <v>0</v>
      </c>
      <c r="G22" s="192" t="s">
        <v>307</v>
      </c>
      <c r="H22" s="192" t="s">
        <v>307</v>
      </c>
      <c r="I22" s="193">
        <v>0</v>
      </c>
      <c r="J22" s="192" t="s">
        <v>307</v>
      </c>
      <c r="K22" s="193">
        <v>0</v>
      </c>
      <c r="L22" s="192" t="s">
        <v>307</v>
      </c>
      <c r="M22" s="192" t="s">
        <v>307</v>
      </c>
      <c r="N22" s="192" t="s">
        <v>307</v>
      </c>
      <c r="O22" s="82"/>
    </row>
    <row r="23" spans="1:15" s="20" customFormat="1" ht="23.25" customHeight="1">
      <c r="A23" s="260" t="s">
        <v>101</v>
      </c>
      <c r="B23" s="71" t="s">
        <v>6</v>
      </c>
      <c r="C23" s="193">
        <v>0</v>
      </c>
      <c r="D23" s="260" t="s">
        <v>100</v>
      </c>
      <c r="E23" s="192" t="s">
        <v>307</v>
      </c>
      <c r="F23" s="193">
        <v>0</v>
      </c>
      <c r="G23" s="192" t="s">
        <v>307</v>
      </c>
      <c r="H23" s="192" t="s">
        <v>307</v>
      </c>
      <c r="I23" s="193">
        <v>0</v>
      </c>
      <c r="J23" s="192" t="s">
        <v>307</v>
      </c>
      <c r="K23" s="193">
        <v>0</v>
      </c>
      <c r="L23" s="192" t="s">
        <v>307</v>
      </c>
      <c r="M23" s="192" t="s">
        <v>307</v>
      </c>
      <c r="N23" s="192" t="s">
        <v>307</v>
      </c>
      <c r="O23" s="82"/>
    </row>
    <row r="24" spans="1:15" s="20" customFormat="1" ht="23.25" customHeight="1">
      <c r="A24" s="261"/>
      <c r="B24" s="71" t="s">
        <v>277</v>
      </c>
      <c r="C24" s="193">
        <v>0</v>
      </c>
      <c r="D24" s="262"/>
      <c r="E24" s="192" t="s">
        <v>307</v>
      </c>
      <c r="F24" s="193">
        <v>0</v>
      </c>
      <c r="G24" s="192" t="s">
        <v>307</v>
      </c>
      <c r="H24" s="192" t="s">
        <v>307</v>
      </c>
      <c r="I24" s="193">
        <v>0</v>
      </c>
      <c r="J24" s="192" t="s">
        <v>307</v>
      </c>
      <c r="K24" s="193">
        <v>0</v>
      </c>
      <c r="L24" s="192" t="s">
        <v>307</v>
      </c>
      <c r="M24" s="192" t="s">
        <v>307</v>
      </c>
      <c r="N24" s="192" t="s">
        <v>307</v>
      </c>
      <c r="O24" s="82"/>
    </row>
    <row r="25" spans="1:15" s="20" customFormat="1" ht="23.25" customHeight="1">
      <c r="A25" s="261"/>
      <c r="B25" s="71" t="s">
        <v>6</v>
      </c>
      <c r="C25" s="193">
        <v>0</v>
      </c>
      <c r="D25" s="260" t="s">
        <v>360</v>
      </c>
      <c r="E25" s="192" t="s">
        <v>307</v>
      </c>
      <c r="F25" s="193">
        <v>0</v>
      </c>
      <c r="G25" s="192" t="s">
        <v>307</v>
      </c>
      <c r="H25" s="192" t="s">
        <v>307</v>
      </c>
      <c r="I25" s="193">
        <v>0</v>
      </c>
      <c r="J25" s="192" t="s">
        <v>307</v>
      </c>
      <c r="K25" s="193">
        <v>0</v>
      </c>
      <c r="L25" s="192" t="s">
        <v>307</v>
      </c>
      <c r="M25" s="192" t="s">
        <v>307</v>
      </c>
      <c r="N25" s="192" t="s">
        <v>307</v>
      </c>
      <c r="O25" s="82"/>
    </row>
    <row r="26" spans="1:15" s="20" customFormat="1" ht="23.25" customHeight="1">
      <c r="A26" s="262"/>
      <c r="B26" s="71" t="s">
        <v>277</v>
      </c>
      <c r="C26" s="193">
        <v>0</v>
      </c>
      <c r="D26" s="262"/>
      <c r="E26" s="192" t="s">
        <v>307</v>
      </c>
      <c r="F26" s="193">
        <v>0</v>
      </c>
      <c r="G26" s="192" t="s">
        <v>307</v>
      </c>
      <c r="H26" s="192" t="s">
        <v>307</v>
      </c>
      <c r="I26" s="193">
        <v>0</v>
      </c>
      <c r="J26" s="192" t="s">
        <v>307</v>
      </c>
      <c r="K26" s="193">
        <v>0</v>
      </c>
      <c r="L26" s="192" t="s">
        <v>307</v>
      </c>
      <c r="M26" s="192" t="s">
        <v>307</v>
      </c>
      <c r="N26" s="192" t="s">
        <v>307</v>
      </c>
      <c r="O26" s="82"/>
    </row>
    <row r="27" spans="1:15" s="20" customFormat="1" ht="23.25" customHeight="1">
      <c r="A27" s="260" t="s">
        <v>103</v>
      </c>
      <c r="B27" s="71" t="s">
        <v>107</v>
      </c>
      <c r="C27" s="193">
        <v>0</v>
      </c>
      <c r="D27" s="260" t="s">
        <v>102</v>
      </c>
      <c r="E27" s="192" t="s">
        <v>307</v>
      </c>
      <c r="F27" s="193">
        <v>0</v>
      </c>
      <c r="G27" s="192" t="s">
        <v>307</v>
      </c>
      <c r="H27" s="192" t="s">
        <v>307</v>
      </c>
      <c r="I27" s="193">
        <v>0</v>
      </c>
      <c r="J27" s="192" t="s">
        <v>307</v>
      </c>
      <c r="K27" s="193">
        <v>0</v>
      </c>
      <c r="L27" s="192" t="s">
        <v>307</v>
      </c>
      <c r="M27" s="192" t="s">
        <v>307</v>
      </c>
      <c r="N27" s="192" t="s">
        <v>307</v>
      </c>
      <c r="O27" s="82"/>
    </row>
    <row r="28" spans="1:15" s="20" customFormat="1" ht="23.25" customHeight="1">
      <c r="A28" s="261"/>
      <c r="B28" s="71" t="s">
        <v>277</v>
      </c>
      <c r="C28" s="193">
        <v>0</v>
      </c>
      <c r="D28" s="262"/>
      <c r="E28" s="192" t="s">
        <v>307</v>
      </c>
      <c r="F28" s="193">
        <v>0</v>
      </c>
      <c r="G28" s="192" t="s">
        <v>307</v>
      </c>
      <c r="H28" s="192" t="s">
        <v>307</v>
      </c>
      <c r="I28" s="193">
        <v>0</v>
      </c>
      <c r="J28" s="192" t="s">
        <v>307</v>
      </c>
      <c r="K28" s="193">
        <v>0</v>
      </c>
      <c r="L28" s="192" t="s">
        <v>307</v>
      </c>
      <c r="M28" s="192" t="s">
        <v>307</v>
      </c>
      <c r="N28" s="192" t="s">
        <v>307</v>
      </c>
      <c r="O28" s="82"/>
    </row>
    <row r="29" spans="1:15" s="20" customFormat="1" ht="23.25" customHeight="1">
      <c r="A29" s="261"/>
      <c r="B29" s="71" t="s">
        <v>107</v>
      </c>
      <c r="C29" s="193">
        <v>0</v>
      </c>
      <c r="D29" s="260" t="s">
        <v>81</v>
      </c>
      <c r="E29" s="192" t="s">
        <v>307</v>
      </c>
      <c r="F29" s="193">
        <v>0</v>
      </c>
      <c r="G29" s="192" t="s">
        <v>307</v>
      </c>
      <c r="H29" s="192" t="s">
        <v>307</v>
      </c>
      <c r="I29" s="193">
        <v>0</v>
      </c>
      <c r="J29" s="192" t="s">
        <v>307</v>
      </c>
      <c r="K29" s="193">
        <v>0</v>
      </c>
      <c r="L29" s="192" t="s">
        <v>307</v>
      </c>
      <c r="M29" s="192" t="s">
        <v>307</v>
      </c>
      <c r="N29" s="192" t="s">
        <v>307</v>
      </c>
      <c r="O29" s="82"/>
    </row>
    <row r="30" spans="1:15" s="20" customFormat="1" ht="23.25" customHeight="1">
      <c r="A30" s="262"/>
      <c r="B30" s="71" t="s">
        <v>277</v>
      </c>
      <c r="C30" s="193">
        <v>0</v>
      </c>
      <c r="D30" s="262"/>
      <c r="E30" s="192" t="s">
        <v>307</v>
      </c>
      <c r="F30" s="193">
        <v>0</v>
      </c>
      <c r="G30" s="192" t="s">
        <v>307</v>
      </c>
      <c r="H30" s="192" t="s">
        <v>307</v>
      </c>
      <c r="I30" s="193">
        <v>0</v>
      </c>
      <c r="J30" s="192" t="s">
        <v>307</v>
      </c>
      <c r="K30" s="193">
        <v>0</v>
      </c>
      <c r="L30" s="192" t="s">
        <v>307</v>
      </c>
      <c r="M30" s="192" t="s">
        <v>307</v>
      </c>
      <c r="N30" s="192" t="s">
        <v>307</v>
      </c>
      <c r="O30" s="82"/>
    </row>
    <row r="31" spans="1:15" s="20" customFormat="1" ht="61.5" customHeight="1">
      <c r="A31" s="259" t="s">
        <v>104</v>
      </c>
      <c r="B31" s="259"/>
      <c r="C31" s="259"/>
      <c r="D31" s="215" t="s">
        <v>80</v>
      </c>
      <c r="E31" s="214" t="s">
        <v>307</v>
      </c>
      <c r="F31" s="213">
        <f>F32+F39+F44</f>
        <v>92.83</v>
      </c>
      <c r="G31" s="214" t="s">
        <v>307</v>
      </c>
      <c r="H31" s="214" t="s">
        <v>307</v>
      </c>
      <c r="I31" s="213">
        <f>I32+I39+('Приложение 1'!D10-'Приложение 1'!E10)</f>
        <v>2679.032</v>
      </c>
      <c r="J31" s="214" t="s">
        <v>307</v>
      </c>
      <c r="K31" s="213">
        <f>K32+K39-F45+('Приложение 1'!D10-'Приложение 1'!E10)*'Приложение 1'!E16</f>
        <v>11357.454306399999</v>
      </c>
      <c r="L31" s="214" t="s">
        <v>307</v>
      </c>
      <c r="M31" s="214" t="s">
        <v>307</v>
      </c>
      <c r="N31" s="214" t="s">
        <v>307</v>
      </c>
      <c r="O31" s="216"/>
    </row>
    <row r="32" spans="1:15" s="20" customFormat="1" ht="31.5" customHeight="1">
      <c r="A32" s="263" t="s">
        <v>105</v>
      </c>
      <c r="B32" s="257" t="s">
        <v>90</v>
      </c>
      <c r="C32" s="256" t="s">
        <v>307</v>
      </c>
      <c r="D32" s="76" t="s">
        <v>106</v>
      </c>
      <c r="E32" s="195">
        <v>2025</v>
      </c>
      <c r="F32" s="127">
        <f>F33+F36</f>
        <v>0</v>
      </c>
      <c r="G32" s="195" t="s">
        <v>307</v>
      </c>
      <c r="H32" s="195" t="s">
        <v>307</v>
      </c>
      <c r="I32" s="127">
        <f>I33+I36</f>
        <v>2324</v>
      </c>
      <c r="J32" s="192" t="s">
        <v>307</v>
      </c>
      <c r="K32" s="127">
        <f>K33+K36</f>
        <v>8931.66</v>
      </c>
      <c r="L32" s="195" t="s">
        <v>307</v>
      </c>
      <c r="M32" s="195" t="s">
        <v>307</v>
      </c>
      <c r="N32" s="192" t="s">
        <v>307</v>
      </c>
      <c r="O32" s="82"/>
    </row>
    <row r="33" spans="1:16" s="20" customFormat="1" ht="102.75" customHeight="1">
      <c r="A33" s="263"/>
      <c r="B33" s="257"/>
      <c r="C33" s="256"/>
      <c r="D33" s="163" t="s">
        <v>362</v>
      </c>
      <c r="E33" s="195">
        <v>2025</v>
      </c>
      <c r="F33" s="197">
        <f>F34+F35</f>
        <v>0</v>
      </c>
      <c r="G33" s="195" t="s">
        <v>307</v>
      </c>
      <c r="H33" s="195" t="s">
        <v>307</v>
      </c>
      <c r="I33" s="197">
        <f>I34+I35</f>
        <v>2224</v>
      </c>
      <c r="J33" s="198" t="s">
        <v>156</v>
      </c>
      <c r="K33" s="197">
        <f>K34+K35</f>
        <v>8547.34</v>
      </c>
      <c r="L33" s="195" t="s">
        <v>307</v>
      </c>
      <c r="M33" s="195" t="s">
        <v>307</v>
      </c>
      <c r="N33" s="192" t="s">
        <v>307</v>
      </c>
      <c r="O33" s="257" t="s">
        <v>272</v>
      </c>
      <c r="P33" s="20" t="s">
        <v>374</v>
      </c>
    </row>
    <row r="34" spans="1:16" s="20" customFormat="1" ht="29.25" customHeight="1">
      <c r="A34" s="263"/>
      <c r="B34" s="257"/>
      <c r="C34" s="256"/>
      <c r="D34" s="163" t="s">
        <v>363</v>
      </c>
      <c r="E34" s="195">
        <v>2025</v>
      </c>
      <c r="F34" s="197">
        <v>0</v>
      </c>
      <c r="G34" s="195" t="s">
        <v>307</v>
      </c>
      <c r="H34" s="195" t="s">
        <v>307</v>
      </c>
      <c r="I34" s="197">
        <v>244</v>
      </c>
      <c r="J34" s="198" t="s">
        <v>156</v>
      </c>
      <c r="K34" s="197">
        <v>937.75</v>
      </c>
      <c r="L34" s="195" t="s">
        <v>307</v>
      </c>
      <c r="M34" s="195" t="s">
        <v>307</v>
      </c>
      <c r="N34" s="192" t="s">
        <v>307</v>
      </c>
      <c r="O34" s="257"/>
      <c r="P34" s="20" t="s">
        <v>374</v>
      </c>
    </row>
    <row r="35" spans="1:16" s="20" customFormat="1" ht="26.25" customHeight="1">
      <c r="A35" s="263"/>
      <c r="B35" s="257"/>
      <c r="C35" s="256"/>
      <c r="D35" s="163" t="s">
        <v>364</v>
      </c>
      <c r="E35" s="195">
        <v>2025</v>
      </c>
      <c r="F35" s="197">
        <v>0</v>
      </c>
      <c r="G35" s="195" t="s">
        <v>307</v>
      </c>
      <c r="H35" s="195" t="s">
        <v>307</v>
      </c>
      <c r="I35" s="197">
        <v>1980</v>
      </c>
      <c r="J35" s="198" t="s">
        <v>156</v>
      </c>
      <c r="K35" s="197">
        <v>7609.59</v>
      </c>
      <c r="L35" s="195" t="s">
        <v>307</v>
      </c>
      <c r="M35" s="195" t="s">
        <v>307</v>
      </c>
      <c r="N35" s="192" t="s">
        <v>307</v>
      </c>
      <c r="O35" s="257"/>
      <c r="P35" s="20" t="s">
        <v>374</v>
      </c>
    </row>
    <row r="36" spans="1:16" s="20" customFormat="1" ht="70.5" customHeight="1">
      <c r="A36" s="263"/>
      <c r="B36" s="257"/>
      <c r="C36" s="256"/>
      <c r="D36" s="84" t="s">
        <v>361</v>
      </c>
      <c r="E36" s="195">
        <v>2025</v>
      </c>
      <c r="F36" s="118">
        <v>0</v>
      </c>
      <c r="G36" s="195" t="s">
        <v>307</v>
      </c>
      <c r="H36" s="195" t="s">
        <v>307</v>
      </c>
      <c r="I36" s="197">
        <v>100</v>
      </c>
      <c r="J36" s="198" t="s">
        <v>156</v>
      </c>
      <c r="K36" s="197">
        <v>384.32</v>
      </c>
      <c r="L36" s="195" t="s">
        <v>307</v>
      </c>
      <c r="M36" s="195" t="s">
        <v>307</v>
      </c>
      <c r="N36" s="192" t="s">
        <v>307</v>
      </c>
      <c r="O36" s="71" t="s">
        <v>287</v>
      </c>
      <c r="P36" s="20" t="s">
        <v>374</v>
      </c>
    </row>
    <row r="37" spans="1:15" s="20" customFormat="1" ht="39.75" customHeight="1">
      <c r="A37" s="263"/>
      <c r="B37" s="257"/>
      <c r="C37" s="256"/>
      <c r="D37" s="76" t="s">
        <v>365</v>
      </c>
      <c r="E37" s="195" t="s">
        <v>307</v>
      </c>
      <c r="F37" s="195" t="s">
        <v>307</v>
      </c>
      <c r="G37" s="195" t="s">
        <v>307</v>
      </c>
      <c r="H37" s="195" t="s">
        <v>307</v>
      </c>
      <c r="I37" s="195" t="s">
        <v>307</v>
      </c>
      <c r="J37" s="195" t="s">
        <v>307</v>
      </c>
      <c r="K37" s="195" t="s">
        <v>307</v>
      </c>
      <c r="L37" s="195" t="s">
        <v>307</v>
      </c>
      <c r="M37" s="195" t="s">
        <v>307</v>
      </c>
      <c r="N37" s="192" t="s">
        <v>307</v>
      </c>
      <c r="O37" s="71"/>
    </row>
    <row r="38" spans="1:15" s="20" customFormat="1" ht="39" customHeight="1">
      <c r="A38" s="263"/>
      <c r="B38" s="257"/>
      <c r="C38" s="256"/>
      <c r="D38" s="76" t="s">
        <v>366</v>
      </c>
      <c r="E38" s="195" t="s">
        <v>307</v>
      </c>
      <c r="F38" s="195" t="s">
        <v>307</v>
      </c>
      <c r="G38" s="195" t="s">
        <v>307</v>
      </c>
      <c r="H38" s="195" t="s">
        <v>307</v>
      </c>
      <c r="I38" s="195" t="s">
        <v>307</v>
      </c>
      <c r="J38" s="195" t="s">
        <v>307</v>
      </c>
      <c r="K38" s="195" t="s">
        <v>307</v>
      </c>
      <c r="L38" s="195" t="s">
        <v>307</v>
      </c>
      <c r="M38" s="195" t="s">
        <v>307</v>
      </c>
      <c r="N38" s="192" t="s">
        <v>307</v>
      </c>
      <c r="O38" s="201"/>
    </row>
    <row r="39" spans="1:15" s="20" customFormat="1" ht="49.5" customHeight="1">
      <c r="A39" s="263"/>
      <c r="B39" s="257"/>
      <c r="C39" s="256"/>
      <c r="D39" s="76" t="s">
        <v>270</v>
      </c>
      <c r="E39" s="195">
        <v>2025</v>
      </c>
      <c r="F39" s="229">
        <f>SUM(F40:F42)</f>
        <v>56.72</v>
      </c>
      <c r="G39" s="195" t="s">
        <v>372</v>
      </c>
      <c r="H39" s="221">
        <f>(4.5+6.99+6.99)/4</f>
        <v>4.62</v>
      </c>
      <c r="I39" s="127">
        <f>I40+I41+I42</f>
        <v>357.728</v>
      </c>
      <c r="J39" s="198" t="s">
        <v>156</v>
      </c>
      <c r="K39" s="127">
        <f>K40+K41+K42</f>
        <v>2537.75</v>
      </c>
      <c r="L39" s="195" t="s">
        <v>307</v>
      </c>
      <c r="M39" s="195" t="s">
        <v>307</v>
      </c>
      <c r="N39" s="192" t="s">
        <v>307</v>
      </c>
      <c r="O39" s="82"/>
    </row>
    <row r="40" spans="1:15" s="20" customFormat="1" ht="34.5" customHeight="1">
      <c r="A40" s="263"/>
      <c r="B40" s="257"/>
      <c r="C40" s="256"/>
      <c r="D40" s="199" t="s">
        <v>369</v>
      </c>
      <c r="E40" s="195">
        <v>2025</v>
      </c>
      <c r="F40" s="230">
        <v>11.413</v>
      </c>
      <c r="G40" s="195" t="s">
        <v>372</v>
      </c>
      <c r="H40" s="195">
        <v>4.5</v>
      </c>
      <c r="I40" s="195">
        <v>0</v>
      </c>
      <c r="J40" s="198" t="s">
        <v>156</v>
      </c>
      <c r="K40" s="195">
        <v>0</v>
      </c>
      <c r="L40" s="195" t="s">
        <v>307</v>
      </c>
      <c r="M40" s="195" t="s">
        <v>307</v>
      </c>
      <c r="N40" s="195" t="s">
        <v>307</v>
      </c>
      <c r="O40" s="200"/>
    </row>
    <row r="41" spans="1:15" s="20" customFormat="1" ht="112.5" customHeight="1">
      <c r="A41" s="263"/>
      <c r="B41" s="257"/>
      <c r="C41" s="256"/>
      <c r="D41" s="199" t="s">
        <v>370</v>
      </c>
      <c r="E41" s="195">
        <v>2025</v>
      </c>
      <c r="F41" s="230">
        <v>10.083</v>
      </c>
      <c r="G41" s="195" t="s">
        <v>372</v>
      </c>
      <c r="H41" s="195" t="s">
        <v>373</v>
      </c>
      <c r="I41" s="197">
        <v>240.258</v>
      </c>
      <c r="J41" s="198" t="s">
        <v>156</v>
      </c>
      <c r="K41" s="197">
        <v>1704.39</v>
      </c>
      <c r="L41" s="195" t="s">
        <v>307</v>
      </c>
      <c r="M41" s="195" t="s">
        <v>307</v>
      </c>
      <c r="N41" s="195" t="s">
        <v>307</v>
      </c>
      <c r="O41" s="222" t="s">
        <v>376</v>
      </c>
    </row>
    <row r="42" spans="1:15" s="20" customFormat="1" ht="102.75" customHeight="1">
      <c r="A42" s="263"/>
      <c r="B42" s="257"/>
      <c r="C42" s="256"/>
      <c r="D42" s="199" t="s">
        <v>371</v>
      </c>
      <c r="E42" s="195">
        <v>2025</v>
      </c>
      <c r="F42" s="230">
        <v>35.224</v>
      </c>
      <c r="G42" s="195" t="s">
        <v>372</v>
      </c>
      <c r="H42" s="195" t="s">
        <v>373</v>
      </c>
      <c r="I42" s="197">
        <v>117.47</v>
      </c>
      <c r="J42" s="198" t="s">
        <v>156</v>
      </c>
      <c r="K42" s="197">
        <v>833.36</v>
      </c>
      <c r="L42" s="195" t="s">
        <v>307</v>
      </c>
      <c r="M42" s="195" t="s">
        <v>307</v>
      </c>
      <c r="N42" s="195" t="s">
        <v>307</v>
      </c>
      <c r="O42" s="222" t="s">
        <v>377</v>
      </c>
    </row>
    <row r="43" spans="1:15" s="20" customFormat="1" ht="33" customHeight="1">
      <c r="A43" s="263"/>
      <c r="B43" s="257"/>
      <c r="C43" s="256"/>
      <c r="D43" s="76" t="s">
        <v>375</v>
      </c>
      <c r="E43" s="195" t="s">
        <v>307</v>
      </c>
      <c r="F43" s="195" t="s">
        <v>307</v>
      </c>
      <c r="G43" s="195" t="s">
        <v>307</v>
      </c>
      <c r="H43" s="195" t="s">
        <v>307</v>
      </c>
      <c r="I43" s="195" t="s">
        <v>307</v>
      </c>
      <c r="J43" s="195" t="s">
        <v>307</v>
      </c>
      <c r="K43" s="195" t="s">
        <v>307</v>
      </c>
      <c r="L43" s="195" t="s">
        <v>307</v>
      </c>
      <c r="M43" s="195" t="s">
        <v>307</v>
      </c>
      <c r="N43" s="192" t="s">
        <v>307</v>
      </c>
      <c r="O43" s="82"/>
    </row>
    <row r="44" spans="1:15" s="20" customFormat="1" ht="33.75" customHeight="1">
      <c r="A44" s="263"/>
      <c r="B44" s="257"/>
      <c r="C44" s="256"/>
      <c r="D44" s="76" t="s">
        <v>271</v>
      </c>
      <c r="E44" s="195">
        <v>2025</v>
      </c>
      <c r="F44" s="196">
        <v>36.11</v>
      </c>
      <c r="G44" s="195" t="s">
        <v>372</v>
      </c>
      <c r="H44" s="195">
        <v>2.7</v>
      </c>
      <c r="I44" s="195" t="s">
        <v>307</v>
      </c>
      <c r="J44" s="195" t="s">
        <v>307</v>
      </c>
      <c r="K44" s="195" t="s">
        <v>307</v>
      </c>
      <c r="L44" s="195" t="s">
        <v>307</v>
      </c>
      <c r="M44" s="195" t="s">
        <v>307</v>
      </c>
      <c r="N44" s="192" t="s">
        <v>307</v>
      </c>
      <c r="O44" s="82"/>
    </row>
    <row r="45" spans="1:15" s="20" customFormat="1" ht="29.25" customHeight="1">
      <c r="A45" s="258" t="s">
        <v>108</v>
      </c>
      <c r="B45" s="258"/>
      <c r="C45" s="258"/>
      <c r="D45" s="258"/>
      <c r="E45" s="219" t="s">
        <v>307</v>
      </c>
      <c r="F45" s="213">
        <f>F31</f>
        <v>92.83</v>
      </c>
      <c r="G45" s="219" t="s">
        <v>307</v>
      </c>
      <c r="H45" s="219" t="s">
        <v>307</v>
      </c>
      <c r="I45" s="213">
        <f>I31</f>
        <v>2679.032</v>
      </c>
      <c r="J45" s="220" t="s">
        <v>156</v>
      </c>
      <c r="K45" s="213">
        <f>K31</f>
        <v>11357.454306399999</v>
      </c>
      <c r="L45" s="219" t="s">
        <v>307</v>
      </c>
      <c r="M45" s="219" t="s">
        <v>307</v>
      </c>
      <c r="N45" s="214" t="s">
        <v>307</v>
      </c>
      <c r="O45" s="216"/>
    </row>
    <row r="46" spans="1:15" ht="30.75" customHeight="1">
      <c r="A46" s="264">
        <v>2026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</row>
    <row r="47" spans="1:15" ht="63.75" customHeight="1">
      <c r="A47" s="259" t="s">
        <v>89</v>
      </c>
      <c r="B47" s="258"/>
      <c r="C47" s="258"/>
      <c r="D47" s="223" t="s">
        <v>80</v>
      </c>
      <c r="E47" s="214" t="s">
        <v>307</v>
      </c>
      <c r="F47" s="217">
        <v>0</v>
      </c>
      <c r="G47" s="214" t="s">
        <v>307</v>
      </c>
      <c r="H47" s="214" t="s">
        <v>307</v>
      </c>
      <c r="I47" s="217">
        <v>0</v>
      </c>
      <c r="J47" s="214" t="s">
        <v>307</v>
      </c>
      <c r="K47" s="218">
        <v>0</v>
      </c>
      <c r="L47" s="214" t="s">
        <v>307</v>
      </c>
      <c r="M47" s="214" t="s">
        <v>307</v>
      </c>
      <c r="N47" s="214" t="s">
        <v>307</v>
      </c>
      <c r="O47" s="216"/>
    </row>
    <row r="48" spans="1:15" ht="84.75" customHeight="1">
      <c r="A48" s="114" t="s">
        <v>92</v>
      </c>
      <c r="B48" s="22" t="s">
        <v>90</v>
      </c>
      <c r="C48" s="16">
        <v>1</v>
      </c>
      <c r="D48" s="114" t="s">
        <v>91</v>
      </c>
      <c r="E48" s="192" t="s">
        <v>307</v>
      </c>
      <c r="F48" s="193">
        <v>0</v>
      </c>
      <c r="G48" s="192" t="s">
        <v>307</v>
      </c>
      <c r="H48" s="192" t="s">
        <v>307</v>
      </c>
      <c r="I48" s="193">
        <v>0</v>
      </c>
      <c r="J48" s="192" t="s">
        <v>307</v>
      </c>
      <c r="K48" s="194">
        <v>0</v>
      </c>
      <c r="L48" s="192" t="s">
        <v>307</v>
      </c>
      <c r="M48" s="192" t="s">
        <v>307</v>
      </c>
      <c r="N48" s="192" t="s">
        <v>307</v>
      </c>
      <c r="O48" s="22" t="s">
        <v>151</v>
      </c>
    </row>
    <row r="49" spans="1:15" ht="80.25" customHeight="1">
      <c r="A49" s="114" t="s">
        <v>93</v>
      </c>
      <c r="B49" s="22" t="s">
        <v>90</v>
      </c>
      <c r="C49" s="16">
        <v>1</v>
      </c>
      <c r="D49" s="114" t="s">
        <v>94</v>
      </c>
      <c r="E49" s="192" t="s">
        <v>307</v>
      </c>
      <c r="F49" s="193">
        <v>0</v>
      </c>
      <c r="G49" s="192" t="s">
        <v>307</v>
      </c>
      <c r="H49" s="192" t="s">
        <v>307</v>
      </c>
      <c r="I49" s="193">
        <v>0</v>
      </c>
      <c r="J49" s="192" t="s">
        <v>307</v>
      </c>
      <c r="K49" s="194">
        <v>0</v>
      </c>
      <c r="L49" s="192" t="s">
        <v>307</v>
      </c>
      <c r="M49" s="192" t="s">
        <v>307</v>
      </c>
      <c r="N49" s="192" t="s">
        <v>307</v>
      </c>
      <c r="O49" s="22" t="s">
        <v>152</v>
      </c>
    </row>
    <row r="50" spans="1:15" ht="80.25" customHeight="1">
      <c r="A50" s="114" t="s">
        <v>95</v>
      </c>
      <c r="B50" s="22" t="s">
        <v>90</v>
      </c>
      <c r="C50" s="16">
        <v>1</v>
      </c>
      <c r="D50" s="114" t="s">
        <v>96</v>
      </c>
      <c r="E50" s="192" t="s">
        <v>307</v>
      </c>
      <c r="F50" s="193">
        <v>0</v>
      </c>
      <c r="G50" s="192" t="s">
        <v>307</v>
      </c>
      <c r="H50" s="192" t="s">
        <v>307</v>
      </c>
      <c r="I50" s="193">
        <v>0</v>
      </c>
      <c r="J50" s="192" t="s">
        <v>307</v>
      </c>
      <c r="K50" s="194">
        <v>0</v>
      </c>
      <c r="L50" s="192" t="s">
        <v>307</v>
      </c>
      <c r="M50" s="192" t="s">
        <v>307</v>
      </c>
      <c r="N50" s="192" t="s">
        <v>307</v>
      </c>
      <c r="O50" s="22" t="s">
        <v>153</v>
      </c>
    </row>
    <row r="51" spans="1:15" ht="76.5" customHeight="1">
      <c r="A51" s="259" t="s">
        <v>97</v>
      </c>
      <c r="B51" s="259"/>
      <c r="C51" s="259"/>
      <c r="D51" s="223" t="s">
        <v>80</v>
      </c>
      <c r="E51" s="214" t="s">
        <v>307</v>
      </c>
      <c r="F51" s="217">
        <v>0</v>
      </c>
      <c r="G51" s="214" t="s">
        <v>307</v>
      </c>
      <c r="H51" s="214" t="s">
        <v>307</v>
      </c>
      <c r="I51" s="217">
        <v>0</v>
      </c>
      <c r="J51" s="214" t="s">
        <v>307</v>
      </c>
      <c r="K51" s="217">
        <v>0</v>
      </c>
      <c r="L51" s="214" t="s">
        <v>307</v>
      </c>
      <c r="M51" s="214" t="s">
        <v>307</v>
      </c>
      <c r="N51" s="214" t="s">
        <v>307</v>
      </c>
      <c r="O51" s="216"/>
    </row>
    <row r="52" spans="1:15" ht="18.75">
      <c r="A52" s="260" t="s">
        <v>99</v>
      </c>
      <c r="B52" s="222" t="s">
        <v>4</v>
      </c>
      <c r="C52" s="193">
        <v>0</v>
      </c>
      <c r="D52" s="260" t="s">
        <v>98</v>
      </c>
      <c r="E52" s="192" t="s">
        <v>307</v>
      </c>
      <c r="F52" s="193">
        <v>0</v>
      </c>
      <c r="G52" s="192" t="s">
        <v>307</v>
      </c>
      <c r="H52" s="192" t="s">
        <v>307</v>
      </c>
      <c r="I52" s="193">
        <v>0</v>
      </c>
      <c r="J52" s="192" t="s">
        <v>307</v>
      </c>
      <c r="K52" s="193">
        <v>0</v>
      </c>
      <c r="L52" s="192" t="s">
        <v>307</v>
      </c>
      <c r="M52" s="192" t="s">
        <v>307</v>
      </c>
      <c r="N52" s="192" t="s">
        <v>307</v>
      </c>
      <c r="O52" s="225"/>
    </row>
    <row r="53" spans="1:15" ht="28.5" customHeight="1">
      <c r="A53" s="261"/>
      <c r="B53" s="222" t="s">
        <v>277</v>
      </c>
      <c r="C53" s="193">
        <v>0</v>
      </c>
      <c r="D53" s="262"/>
      <c r="E53" s="192" t="s">
        <v>307</v>
      </c>
      <c r="F53" s="193">
        <v>0</v>
      </c>
      <c r="G53" s="192" t="s">
        <v>307</v>
      </c>
      <c r="H53" s="192" t="s">
        <v>307</v>
      </c>
      <c r="I53" s="193">
        <v>0</v>
      </c>
      <c r="J53" s="192" t="s">
        <v>307</v>
      </c>
      <c r="K53" s="193">
        <v>0</v>
      </c>
      <c r="L53" s="192" t="s">
        <v>307</v>
      </c>
      <c r="M53" s="192" t="s">
        <v>307</v>
      </c>
      <c r="N53" s="192" t="s">
        <v>307</v>
      </c>
      <c r="O53" s="225"/>
    </row>
    <row r="54" spans="1:15" ht="18.75">
      <c r="A54" s="261"/>
      <c r="B54" s="222" t="s">
        <v>4</v>
      </c>
      <c r="C54" s="193">
        <v>0</v>
      </c>
      <c r="D54" s="260" t="s">
        <v>359</v>
      </c>
      <c r="E54" s="192" t="s">
        <v>307</v>
      </c>
      <c r="F54" s="193">
        <v>0</v>
      </c>
      <c r="G54" s="192" t="s">
        <v>307</v>
      </c>
      <c r="H54" s="192" t="s">
        <v>307</v>
      </c>
      <c r="I54" s="193">
        <v>0</v>
      </c>
      <c r="J54" s="192" t="s">
        <v>307</v>
      </c>
      <c r="K54" s="193">
        <v>0</v>
      </c>
      <c r="L54" s="192" t="s">
        <v>307</v>
      </c>
      <c r="M54" s="192" t="s">
        <v>307</v>
      </c>
      <c r="N54" s="192" t="s">
        <v>307</v>
      </c>
      <c r="O54" s="225"/>
    </row>
    <row r="55" spans="1:15" ht="18.75">
      <c r="A55" s="262"/>
      <c r="B55" s="222" t="s">
        <v>277</v>
      </c>
      <c r="C55" s="193">
        <v>0</v>
      </c>
      <c r="D55" s="262"/>
      <c r="E55" s="192" t="s">
        <v>307</v>
      </c>
      <c r="F55" s="193">
        <v>0</v>
      </c>
      <c r="G55" s="192" t="s">
        <v>307</v>
      </c>
      <c r="H55" s="192" t="s">
        <v>307</v>
      </c>
      <c r="I55" s="193">
        <v>0</v>
      </c>
      <c r="J55" s="192" t="s">
        <v>307</v>
      </c>
      <c r="K55" s="193">
        <v>0</v>
      </c>
      <c r="L55" s="192" t="s">
        <v>307</v>
      </c>
      <c r="M55" s="192" t="s">
        <v>307</v>
      </c>
      <c r="N55" s="192" t="s">
        <v>307</v>
      </c>
      <c r="O55" s="225"/>
    </row>
    <row r="56" spans="1:15" ht="18.75">
      <c r="A56" s="260" t="s">
        <v>101</v>
      </c>
      <c r="B56" s="222" t="s">
        <v>6</v>
      </c>
      <c r="C56" s="193">
        <v>0</v>
      </c>
      <c r="D56" s="260" t="s">
        <v>100</v>
      </c>
      <c r="E56" s="192" t="s">
        <v>307</v>
      </c>
      <c r="F56" s="193">
        <v>0</v>
      </c>
      <c r="G56" s="192" t="s">
        <v>307</v>
      </c>
      <c r="H56" s="192" t="s">
        <v>307</v>
      </c>
      <c r="I56" s="193">
        <v>0</v>
      </c>
      <c r="J56" s="192" t="s">
        <v>307</v>
      </c>
      <c r="K56" s="193">
        <v>0</v>
      </c>
      <c r="L56" s="192" t="s">
        <v>307</v>
      </c>
      <c r="M56" s="192" t="s">
        <v>307</v>
      </c>
      <c r="N56" s="192" t="s">
        <v>307</v>
      </c>
      <c r="O56" s="225"/>
    </row>
    <row r="57" spans="1:15" ht="30.75" customHeight="1">
      <c r="A57" s="261"/>
      <c r="B57" s="222" t="s">
        <v>277</v>
      </c>
      <c r="C57" s="193">
        <v>0</v>
      </c>
      <c r="D57" s="262"/>
      <c r="E57" s="192" t="s">
        <v>307</v>
      </c>
      <c r="F57" s="193">
        <v>0</v>
      </c>
      <c r="G57" s="192" t="s">
        <v>307</v>
      </c>
      <c r="H57" s="192" t="s">
        <v>307</v>
      </c>
      <c r="I57" s="193">
        <v>0</v>
      </c>
      <c r="J57" s="192" t="s">
        <v>307</v>
      </c>
      <c r="K57" s="193">
        <v>0</v>
      </c>
      <c r="L57" s="192" t="s">
        <v>307</v>
      </c>
      <c r="M57" s="192" t="s">
        <v>307</v>
      </c>
      <c r="N57" s="192" t="s">
        <v>307</v>
      </c>
      <c r="O57" s="225"/>
    </row>
    <row r="58" spans="1:15" ht="18.75">
      <c r="A58" s="261"/>
      <c r="B58" s="222" t="s">
        <v>6</v>
      </c>
      <c r="C58" s="193">
        <v>0</v>
      </c>
      <c r="D58" s="260" t="s">
        <v>360</v>
      </c>
      <c r="E58" s="192" t="s">
        <v>307</v>
      </c>
      <c r="F58" s="193">
        <v>0</v>
      </c>
      <c r="G58" s="192" t="s">
        <v>307</v>
      </c>
      <c r="H58" s="192" t="s">
        <v>307</v>
      </c>
      <c r="I58" s="193">
        <v>0</v>
      </c>
      <c r="J58" s="192" t="s">
        <v>307</v>
      </c>
      <c r="K58" s="193">
        <v>0</v>
      </c>
      <c r="L58" s="192" t="s">
        <v>307</v>
      </c>
      <c r="M58" s="192" t="s">
        <v>307</v>
      </c>
      <c r="N58" s="192" t="s">
        <v>307</v>
      </c>
      <c r="O58" s="225"/>
    </row>
    <row r="59" spans="1:15" ht="18.75">
      <c r="A59" s="262"/>
      <c r="B59" s="222" t="s">
        <v>277</v>
      </c>
      <c r="C59" s="193">
        <v>0</v>
      </c>
      <c r="D59" s="262"/>
      <c r="E59" s="192" t="s">
        <v>307</v>
      </c>
      <c r="F59" s="193">
        <v>0</v>
      </c>
      <c r="G59" s="192" t="s">
        <v>307</v>
      </c>
      <c r="H59" s="192" t="s">
        <v>307</v>
      </c>
      <c r="I59" s="193">
        <v>0</v>
      </c>
      <c r="J59" s="192" t="s">
        <v>307</v>
      </c>
      <c r="K59" s="193">
        <v>0</v>
      </c>
      <c r="L59" s="192" t="s">
        <v>307</v>
      </c>
      <c r="M59" s="192" t="s">
        <v>307</v>
      </c>
      <c r="N59" s="192" t="s">
        <v>307</v>
      </c>
      <c r="O59" s="225"/>
    </row>
    <row r="60" spans="1:15" ht="18.75">
      <c r="A60" s="260" t="s">
        <v>103</v>
      </c>
      <c r="B60" s="222" t="s">
        <v>107</v>
      </c>
      <c r="C60" s="193">
        <v>0</v>
      </c>
      <c r="D60" s="260" t="s">
        <v>102</v>
      </c>
      <c r="E60" s="192" t="s">
        <v>307</v>
      </c>
      <c r="F60" s="193">
        <v>0</v>
      </c>
      <c r="G60" s="192" t="s">
        <v>307</v>
      </c>
      <c r="H60" s="192" t="s">
        <v>307</v>
      </c>
      <c r="I60" s="193">
        <v>0</v>
      </c>
      <c r="J60" s="192" t="s">
        <v>307</v>
      </c>
      <c r="K60" s="193">
        <v>0</v>
      </c>
      <c r="L60" s="192" t="s">
        <v>307</v>
      </c>
      <c r="M60" s="192" t="s">
        <v>307</v>
      </c>
      <c r="N60" s="192" t="s">
        <v>307</v>
      </c>
      <c r="O60" s="225"/>
    </row>
    <row r="61" spans="1:15" ht="18.75">
      <c r="A61" s="261"/>
      <c r="B61" s="222" t="s">
        <v>277</v>
      </c>
      <c r="C61" s="193">
        <v>0</v>
      </c>
      <c r="D61" s="262"/>
      <c r="E61" s="192" t="s">
        <v>307</v>
      </c>
      <c r="F61" s="193">
        <v>0</v>
      </c>
      <c r="G61" s="192" t="s">
        <v>307</v>
      </c>
      <c r="H61" s="192" t="s">
        <v>307</v>
      </c>
      <c r="I61" s="193">
        <v>0</v>
      </c>
      <c r="J61" s="192" t="s">
        <v>307</v>
      </c>
      <c r="K61" s="193">
        <v>0</v>
      </c>
      <c r="L61" s="192" t="s">
        <v>307</v>
      </c>
      <c r="M61" s="192" t="s">
        <v>307</v>
      </c>
      <c r="N61" s="192" t="s">
        <v>307</v>
      </c>
      <c r="O61" s="225"/>
    </row>
    <row r="62" spans="1:15" ht="18.75">
      <c r="A62" s="261"/>
      <c r="B62" s="222" t="s">
        <v>107</v>
      </c>
      <c r="C62" s="193">
        <v>0</v>
      </c>
      <c r="D62" s="260" t="s">
        <v>81</v>
      </c>
      <c r="E62" s="192" t="s">
        <v>307</v>
      </c>
      <c r="F62" s="193">
        <v>0</v>
      </c>
      <c r="G62" s="192" t="s">
        <v>307</v>
      </c>
      <c r="H62" s="192" t="s">
        <v>307</v>
      </c>
      <c r="I62" s="193">
        <v>0</v>
      </c>
      <c r="J62" s="192" t="s">
        <v>307</v>
      </c>
      <c r="K62" s="193">
        <v>0</v>
      </c>
      <c r="L62" s="192" t="s">
        <v>307</v>
      </c>
      <c r="M62" s="192" t="s">
        <v>307</v>
      </c>
      <c r="N62" s="192" t="s">
        <v>307</v>
      </c>
      <c r="O62" s="225"/>
    </row>
    <row r="63" spans="1:15" ht="18.75" customHeight="1">
      <c r="A63" s="262"/>
      <c r="B63" s="222" t="s">
        <v>277</v>
      </c>
      <c r="C63" s="193">
        <v>0</v>
      </c>
      <c r="D63" s="262"/>
      <c r="E63" s="192" t="s">
        <v>307</v>
      </c>
      <c r="F63" s="193">
        <v>0</v>
      </c>
      <c r="G63" s="192" t="s">
        <v>307</v>
      </c>
      <c r="H63" s="192" t="s">
        <v>307</v>
      </c>
      <c r="I63" s="193">
        <v>0</v>
      </c>
      <c r="J63" s="192" t="s">
        <v>307</v>
      </c>
      <c r="K63" s="193">
        <v>0</v>
      </c>
      <c r="L63" s="192" t="s">
        <v>307</v>
      </c>
      <c r="M63" s="192" t="s">
        <v>307</v>
      </c>
      <c r="N63" s="192" t="s">
        <v>307</v>
      </c>
      <c r="O63" s="225"/>
    </row>
    <row r="64" spans="1:15" ht="60.75" customHeight="1">
      <c r="A64" s="259" t="s">
        <v>104</v>
      </c>
      <c r="B64" s="259"/>
      <c r="C64" s="259"/>
      <c r="D64" s="223" t="s">
        <v>80</v>
      </c>
      <c r="E64" s="214" t="s">
        <v>307</v>
      </c>
      <c r="F64" s="213">
        <f>F65+F72+F77</f>
        <v>76.875</v>
      </c>
      <c r="G64" s="214" t="s">
        <v>307</v>
      </c>
      <c r="H64" s="214" t="s">
        <v>307</v>
      </c>
      <c r="I64" s="213">
        <f>I65+I72+('Приложение 1'!D10-'Приложение 1'!F10)</f>
        <v>2639.3830000000003</v>
      </c>
      <c r="J64" s="214" t="s">
        <v>307</v>
      </c>
      <c r="K64" s="213">
        <f>K65+K72-F64+('Приложение 1'!D10-'Приложение 1'!F10)*'Приложение 1'!F16</f>
        <v>11538.536278656</v>
      </c>
      <c r="L64" s="214" t="s">
        <v>307</v>
      </c>
      <c r="M64" s="214" t="s">
        <v>307</v>
      </c>
      <c r="N64" s="214" t="s">
        <v>307</v>
      </c>
      <c r="O64" s="216"/>
    </row>
    <row r="65" spans="1:15" ht="31.5">
      <c r="A65" s="263" t="s">
        <v>105</v>
      </c>
      <c r="B65" s="257" t="s">
        <v>90</v>
      </c>
      <c r="C65" s="256" t="s">
        <v>307</v>
      </c>
      <c r="D65" s="76" t="s">
        <v>106</v>
      </c>
      <c r="E65" s="195">
        <v>2026</v>
      </c>
      <c r="F65" s="127">
        <f>F66+F69</f>
        <v>0</v>
      </c>
      <c r="G65" s="195" t="s">
        <v>307</v>
      </c>
      <c r="H65" s="195" t="s">
        <v>307</v>
      </c>
      <c r="I65" s="127">
        <f>I66+I69</f>
        <v>2324</v>
      </c>
      <c r="J65" s="192" t="s">
        <v>307</v>
      </c>
      <c r="K65" s="127">
        <f>K66+K69</f>
        <v>9288.93</v>
      </c>
      <c r="L65" s="195" t="s">
        <v>307</v>
      </c>
      <c r="M65" s="195" t="s">
        <v>307</v>
      </c>
      <c r="N65" s="192" t="s">
        <v>307</v>
      </c>
      <c r="O65" s="225"/>
    </row>
    <row r="66" spans="1:15" ht="99" customHeight="1">
      <c r="A66" s="263"/>
      <c r="B66" s="257"/>
      <c r="C66" s="256"/>
      <c r="D66" s="163" t="s">
        <v>362</v>
      </c>
      <c r="E66" s="195">
        <v>2026</v>
      </c>
      <c r="F66" s="197">
        <f>F67+F68</f>
        <v>0</v>
      </c>
      <c r="G66" s="195" t="s">
        <v>307</v>
      </c>
      <c r="H66" s="195" t="s">
        <v>307</v>
      </c>
      <c r="I66" s="197">
        <f>I67+I68</f>
        <v>2224</v>
      </c>
      <c r="J66" s="198" t="s">
        <v>156</v>
      </c>
      <c r="K66" s="197">
        <f>K67+K68</f>
        <v>8889.23</v>
      </c>
      <c r="L66" s="195" t="s">
        <v>307</v>
      </c>
      <c r="M66" s="195" t="s">
        <v>307</v>
      </c>
      <c r="N66" s="192" t="s">
        <v>307</v>
      </c>
      <c r="O66" s="257" t="s">
        <v>272</v>
      </c>
    </row>
    <row r="67" spans="1:15" ht="18.75">
      <c r="A67" s="263"/>
      <c r="B67" s="257"/>
      <c r="C67" s="256"/>
      <c r="D67" s="163" t="s">
        <v>363</v>
      </c>
      <c r="E67" s="195">
        <v>2026</v>
      </c>
      <c r="F67" s="197">
        <v>0</v>
      </c>
      <c r="G67" s="195" t="s">
        <v>307</v>
      </c>
      <c r="H67" s="195" t="s">
        <v>307</v>
      </c>
      <c r="I67" s="197">
        <v>244</v>
      </c>
      <c r="J67" s="198" t="s">
        <v>156</v>
      </c>
      <c r="K67" s="197">
        <v>975.26</v>
      </c>
      <c r="L67" s="195" t="s">
        <v>307</v>
      </c>
      <c r="M67" s="195" t="s">
        <v>307</v>
      </c>
      <c r="N67" s="192" t="s">
        <v>307</v>
      </c>
      <c r="O67" s="257"/>
    </row>
    <row r="68" spans="1:15" ht="18.75">
      <c r="A68" s="263"/>
      <c r="B68" s="257"/>
      <c r="C68" s="256"/>
      <c r="D68" s="163" t="s">
        <v>364</v>
      </c>
      <c r="E68" s="195">
        <v>2026</v>
      </c>
      <c r="F68" s="197">
        <v>0</v>
      </c>
      <c r="G68" s="195" t="s">
        <v>307</v>
      </c>
      <c r="H68" s="195" t="s">
        <v>307</v>
      </c>
      <c r="I68" s="197">
        <v>1980</v>
      </c>
      <c r="J68" s="198" t="s">
        <v>156</v>
      </c>
      <c r="K68" s="197">
        <v>7913.97</v>
      </c>
      <c r="L68" s="195" t="s">
        <v>307</v>
      </c>
      <c r="M68" s="195" t="s">
        <v>307</v>
      </c>
      <c r="N68" s="192" t="s">
        <v>307</v>
      </c>
      <c r="O68" s="257"/>
    </row>
    <row r="69" spans="1:15" ht="63">
      <c r="A69" s="263"/>
      <c r="B69" s="257"/>
      <c r="C69" s="256"/>
      <c r="D69" s="224" t="s">
        <v>361</v>
      </c>
      <c r="E69" s="195">
        <v>2026</v>
      </c>
      <c r="F69" s="118">
        <v>0</v>
      </c>
      <c r="G69" s="195" t="s">
        <v>307</v>
      </c>
      <c r="H69" s="195" t="s">
        <v>307</v>
      </c>
      <c r="I69" s="197">
        <v>100</v>
      </c>
      <c r="J69" s="198" t="s">
        <v>156</v>
      </c>
      <c r="K69" s="197">
        <v>399.7</v>
      </c>
      <c r="L69" s="195" t="s">
        <v>307</v>
      </c>
      <c r="M69" s="195" t="s">
        <v>307</v>
      </c>
      <c r="N69" s="192" t="s">
        <v>307</v>
      </c>
      <c r="O69" s="222" t="s">
        <v>287</v>
      </c>
    </row>
    <row r="70" spans="1:15" ht="34.5" customHeight="1">
      <c r="A70" s="263"/>
      <c r="B70" s="257"/>
      <c r="C70" s="256"/>
      <c r="D70" s="76" t="s">
        <v>365</v>
      </c>
      <c r="E70" s="195" t="s">
        <v>307</v>
      </c>
      <c r="F70" s="195" t="s">
        <v>307</v>
      </c>
      <c r="G70" s="195" t="s">
        <v>307</v>
      </c>
      <c r="H70" s="195" t="s">
        <v>307</v>
      </c>
      <c r="I70" s="195" t="s">
        <v>307</v>
      </c>
      <c r="J70" s="195" t="s">
        <v>307</v>
      </c>
      <c r="K70" s="195" t="s">
        <v>307</v>
      </c>
      <c r="L70" s="195" t="s">
        <v>307</v>
      </c>
      <c r="M70" s="195" t="s">
        <v>307</v>
      </c>
      <c r="N70" s="192" t="s">
        <v>307</v>
      </c>
      <c r="O70" s="222"/>
    </row>
    <row r="71" spans="1:15" ht="31.5">
      <c r="A71" s="263"/>
      <c r="B71" s="257"/>
      <c r="C71" s="256"/>
      <c r="D71" s="76" t="s">
        <v>366</v>
      </c>
      <c r="E71" s="195" t="s">
        <v>307</v>
      </c>
      <c r="F71" s="195" t="s">
        <v>307</v>
      </c>
      <c r="G71" s="195" t="s">
        <v>307</v>
      </c>
      <c r="H71" s="195" t="s">
        <v>307</v>
      </c>
      <c r="I71" s="195" t="s">
        <v>307</v>
      </c>
      <c r="J71" s="195" t="s">
        <v>307</v>
      </c>
      <c r="K71" s="195" t="s">
        <v>307</v>
      </c>
      <c r="L71" s="195" t="s">
        <v>307</v>
      </c>
      <c r="M71" s="195" t="s">
        <v>307</v>
      </c>
      <c r="N71" s="192" t="s">
        <v>307</v>
      </c>
      <c r="O71" s="222"/>
    </row>
    <row r="72" spans="1:15" ht="47.25">
      <c r="A72" s="263"/>
      <c r="B72" s="257"/>
      <c r="C72" s="256"/>
      <c r="D72" s="76" t="s">
        <v>270</v>
      </c>
      <c r="E72" s="195">
        <v>2026</v>
      </c>
      <c r="F72" s="127">
        <f>SUM(F73:F75)</f>
        <v>52.665</v>
      </c>
      <c r="G72" s="195" t="s">
        <v>372</v>
      </c>
      <c r="H72" s="221">
        <f>(4.5+6.99+6.99)/4</f>
        <v>4.62</v>
      </c>
      <c r="I72" s="127">
        <f>I73+I74+I75</f>
        <v>318.079</v>
      </c>
      <c r="J72" s="198" t="s">
        <v>156</v>
      </c>
      <c r="K72" s="127">
        <f>K73+K74+K75</f>
        <v>2346.372</v>
      </c>
      <c r="L72" s="195" t="s">
        <v>307</v>
      </c>
      <c r="M72" s="195" t="s">
        <v>307</v>
      </c>
      <c r="N72" s="192" t="s">
        <v>307</v>
      </c>
      <c r="O72" s="225"/>
    </row>
    <row r="73" spans="1:15" ht="114" customHeight="1">
      <c r="A73" s="263"/>
      <c r="B73" s="257"/>
      <c r="C73" s="256"/>
      <c r="D73" s="224" t="s">
        <v>369</v>
      </c>
      <c r="E73" s="195">
        <v>2026</v>
      </c>
      <c r="F73" s="197">
        <v>8.902</v>
      </c>
      <c r="G73" s="195" t="s">
        <v>372</v>
      </c>
      <c r="H73" s="195">
        <v>4.5</v>
      </c>
      <c r="I73" s="195">
        <v>1.42</v>
      </c>
      <c r="J73" s="198" t="s">
        <v>156</v>
      </c>
      <c r="K73" s="195">
        <v>10.072</v>
      </c>
      <c r="L73" s="195" t="s">
        <v>307</v>
      </c>
      <c r="M73" s="195" t="s">
        <v>307</v>
      </c>
      <c r="N73" s="195" t="s">
        <v>307</v>
      </c>
      <c r="O73" s="222" t="s">
        <v>378</v>
      </c>
    </row>
    <row r="74" spans="1:15" ht="110.25">
      <c r="A74" s="263"/>
      <c r="B74" s="257"/>
      <c r="C74" s="256"/>
      <c r="D74" s="224" t="s">
        <v>370</v>
      </c>
      <c r="E74" s="195">
        <v>2026</v>
      </c>
      <c r="F74" s="197">
        <v>9.126</v>
      </c>
      <c r="G74" s="195" t="s">
        <v>372</v>
      </c>
      <c r="H74" s="195" t="s">
        <v>373</v>
      </c>
      <c r="I74" s="197">
        <v>227.419</v>
      </c>
      <c r="J74" s="198" t="s">
        <v>156</v>
      </c>
      <c r="K74" s="197">
        <v>1677.9</v>
      </c>
      <c r="L74" s="195" t="s">
        <v>307</v>
      </c>
      <c r="M74" s="195" t="s">
        <v>307</v>
      </c>
      <c r="N74" s="195" t="s">
        <v>307</v>
      </c>
      <c r="O74" s="222" t="s">
        <v>376</v>
      </c>
    </row>
    <row r="75" spans="1:15" ht="101.25" customHeight="1">
      <c r="A75" s="263"/>
      <c r="B75" s="257"/>
      <c r="C75" s="256"/>
      <c r="D75" s="224" t="s">
        <v>371</v>
      </c>
      <c r="E75" s="195">
        <v>2026</v>
      </c>
      <c r="F75" s="197">
        <v>34.637</v>
      </c>
      <c r="G75" s="195" t="s">
        <v>372</v>
      </c>
      <c r="H75" s="195" t="s">
        <v>373</v>
      </c>
      <c r="I75" s="197">
        <v>89.24</v>
      </c>
      <c r="J75" s="198" t="s">
        <v>156</v>
      </c>
      <c r="K75" s="197">
        <v>658.4</v>
      </c>
      <c r="L75" s="195" t="s">
        <v>307</v>
      </c>
      <c r="M75" s="195" t="s">
        <v>307</v>
      </c>
      <c r="N75" s="195" t="s">
        <v>307</v>
      </c>
      <c r="O75" s="222" t="s">
        <v>377</v>
      </c>
    </row>
    <row r="76" spans="1:15" ht="31.5">
      <c r="A76" s="263"/>
      <c r="B76" s="257"/>
      <c r="C76" s="256"/>
      <c r="D76" s="76" t="s">
        <v>375</v>
      </c>
      <c r="E76" s="195" t="s">
        <v>307</v>
      </c>
      <c r="F76" s="195" t="s">
        <v>307</v>
      </c>
      <c r="G76" s="195" t="s">
        <v>307</v>
      </c>
      <c r="H76" s="195" t="s">
        <v>307</v>
      </c>
      <c r="I76" s="195" t="s">
        <v>307</v>
      </c>
      <c r="J76" s="195" t="s">
        <v>307</v>
      </c>
      <c r="K76" s="195" t="s">
        <v>307</v>
      </c>
      <c r="L76" s="195" t="s">
        <v>307</v>
      </c>
      <c r="M76" s="195" t="s">
        <v>307</v>
      </c>
      <c r="N76" s="192" t="s">
        <v>307</v>
      </c>
      <c r="O76" s="225"/>
    </row>
    <row r="77" spans="1:15" ht="31.5">
      <c r="A77" s="263"/>
      <c r="B77" s="257"/>
      <c r="C77" s="256"/>
      <c r="D77" s="76" t="s">
        <v>271</v>
      </c>
      <c r="E77" s="195">
        <v>2026</v>
      </c>
      <c r="F77" s="196">
        <v>24.21</v>
      </c>
      <c r="G77" s="195" t="s">
        <v>372</v>
      </c>
      <c r="H77" s="195">
        <v>2.7</v>
      </c>
      <c r="I77" s="195" t="s">
        <v>307</v>
      </c>
      <c r="J77" s="195" t="s">
        <v>307</v>
      </c>
      <c r="K77" s="195" t="s">
        <v>307</v>
      </c>
      <c r="L77" s="195" t="s">
        <v>307</v>
      </c>
      <c r="M77" s="195" t="s">
        <v>307</v>
      </c>
      <c r="N77" s="192" t="s">
        <v>307</v>
      </c>
      <c r="O77" s="225"/>
    </row>
    <row r="78" spans="1:15" ht="19.5" customHeight="1">
      <c r="A78" s="258" t="s">
        <v>108</v>
      </c>
      <c r="B78" s="258"/>
      <c r="C78" s="258"/>
      <c r="D78" s="258"/>
      <c r="E78" s="219" t="s">
        <v>307</v>
      </c>
      <c r="F78" s="213">
        <f>F64</f>
        <v>76.875</v>
      </c>
      <c r="G78" s="219" t="s">
        <v>307</v>
      </c>
      <c r="H78" s="219" t="s">
        <v>307</v>
      </c>
      <c r="I78" s="213">
        <f>I64</f>
        <v>2639.3830000000003</v>
      </c>
      <c r="J78" s="220" t="s">
        <v>156</v>
      </c>
      <c r="K78" s="213">
        <f>K64</f>
        <v>11538.536278656</v>
      </c>
      <c r="L78" s="219" t="s">
        <v>307</v>
      </c>
      <c r="M78" s="219" t="s">
        <v>307</v>
      </c>
      <c r="N78" s="214" t="s">
        <v>307</v>
      </c>
      <c r="O78" s="216"/>
    </row>
    <row r="79" spans="1:15" ht="29.25" customHeight="1">
      <c r="A79" s="264">
        <v>2027</v>
      </c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</row>
    <row r="80" spans="1:15" ht="60" customHeight="1">
      <c r="A80" s="259" t="s">
        <v>89</v>
      </c>
      <c r="B80" s="258"/>
      <c r="C80" s="258"/>
      <c r="D80" s="223" t="s">
        <v>80</v>
      </c>
      <c r="E80" s="214" t="s">
        <v>307</v>
      </c>
      <c r="F80" s="217">
        <v>0</v>
      </c>
      <c r="G80" s="214" t="s">
        <v>307</v>
      </c>
      <c r="H80" s="214" t="s">
        <v>307</v>
      </c>
      <c r="I80" s="217">
        <v>0</v>
      </c>
      <c r="J80" s="214" t="s">
        <v>307</v>
      </c>
      <c r="K80" s="218">
        <v>0</v>
      </c>
      <c r="L80" s="214" t="s">
        <v>307</v>
      </c>
      <c r="M80" s="214" t="s">
        <v>307</v>
      </c>
      <c r="N80" s="214" t="s">
        <v>307</v>
      </c>
      <c r="O80" s="216"/>
    </row>
    <row r="81" spans="1:15" ht="86.25" customHeight="1">
      <c r="A81" s="114" t="s">
        <v>92</v>
      </c>
      <c r="B81" s="22" t="s">
        <v>90</v>
      </c>
      <c r="C81" s="16">
        <v>1</v>
      </c>
      <c r="D81" s="114" t="s">
        <v>91</v>
      </c>
      <c r="E81" s="192" t="s">
        <v>307</v>
      </c>
      <c r="F81" s="193">
        <v>0</v>
      </c>
      <c r="G81" s="192" t="s">
        <v>307</v>
      </c>
      <c r="H81" s="192" t="s">
        <v>307</v>
      </c>
      <c r="I81" s="193">
        <v>0</v>
      </c>
      <c r="J81" s="192" t="s">
        <v>307</v>
      </c>
      <c r="K81" s="194">
        <v>0</v>
      </c>
      <c r="L81" s="192" t="s">
        <v>307</v>
      </c>
      <c r="M81" s="192" t="s">
        <v>307</v>
      </c>
      <c r="N81" s="192" t="s">
        <v>307</v>
      </c>
      <c r="O81" s="22" t="s">
        <v>151</v>
      </c>
    </row>
    <row r="82" spans="1:15" ht="78.75">
      <c r="A82" s="114" t="s">
        <v>93</v>
      </c>
      <c r="B82" s="22" t="s">
        <v>90</v>
      </c>
      <c r="C82" s="16">
        <v>1</v>
      </c>
      <c r="D82" s="114" t="s">
        <v>94</v>
      </c>
      <c r="E82" s="192" t="s">
        <v>307</v>
      </c>
      <c r="F82" s="193">
        <v>0</v>
      </c>
      <c r="G82" s="192" t="s">
        <v>307</v>
      </c>
      <c r="H82" s="192" t="s">
        <v>307</v>
      </c>
      <c r="I82" s="193">
        <v>0</v>
      </c>
      <c r="J82" s="192" t="s">
        <v>307</v>
      </c>
      <c r="K82" s="194">
        <v>0</v>
      </c>
      <c r="L82" s="192" t="s">
        <v>307</v>
      </c>
      <c r="M82" s="192" t="s">
        <v>307</v>
      </c>
      <c r="N82" s="192" t="s">
        <v>307</v>
      </c>
      <c r="O82" s="22" t="s">
        <v>152</v>
      </c>
    </row>
    <row r="83" spans="1:15" ht="67.5" customHeight="1">
      <c r="A83" s="114" t="s">
        <v>95</v>
      </c>
      <c r="B83" s="22" t="s">
        <v>90</v>
      </c>
      <c r="C83" s="16">
        <v>1</v>
      </c>
      <c r="D83" s="114" t="s">
        <v>96</v>
      </c>
      <c r="E83" s="192" t="s">
        <v>307</v>
      </c>
      <c r="F83" s="193">
        <v>0</v>
      </c>
      <c r="G83" s="192" t="s">
        <v>307</v>
      </c>
      <c r="H83" s="192" t="s">
        <v>307</v>
      </c>
      <c r="I83" s="193">
        <v>0</v>
      </c>
      <c r="J83" s="192" t="s">
        <v>307</v>
      </c>
      <c r="K83" s="194">
        <v>0</v>
      </c>
      <c r="L83" s="192" t="s">
        <v>307</v>
      </c>
      <c r="M83" s="192" t="s">
        <v>307</v>
      </c>
      <c r="N83" s="192" t="s">
        <v>307</v>
      </c>
      <c r="O83" s="22" t="s">
        <v>153</v>
      </c>
    </row>
    <row r="84" spans="1:15" ht="84.75" customHeight="1">
      <c r="A84" s="259" t="s">
        <v>97</v>
      </c>
      <c r="B84" s="259"/>
      <c r="C84" s="259"/>
      <c r="D84" s="223" t="s">
        <v>80</v>
      </c>
      <c r="E84" s="214" t="s">
        <v>307</v>
      </c>
      <c r="F84" s="217">
        <v>0</v>
      </c>
      <c r="G84" s="214" t="s">
        <v>307</v>
      </c>
      <c r="H84" s="214" t="s">
        <v>307</v>
      </c>
      <c r="I84" s="217">
        <v>0</v>
      </c>
      <c r="J84" s="214" t="s">
        <v>307</v>
      </c>
      <c r="K84" s="217">
        <v>0</v>
      </c>
      <c r="L84" s="214" t="s">
        <v>307</v>
      </c>
      <c r="M84" s="214" t="s">
        <v>307</v>
      </c>
      <c r="N84" s="214" t="s">
        <v>307</v>
      </c>
      <c r="O84" s="216"/>
    </row>
    <row r="85" spans="1:15" ht="18.75">
      <c r="A85" s="260" t="s">
        <v>99</v>
      </c>
      <c r="B85" s="222" t="s">
        <v>4</v>
      </c>
      <c r="C85" s="193">
        <v>0</v>
      </c>
      <c r="D85" s="260" t="s">
        <v>98</v>
      </c>
      <c r="E85" s="192" t="s">
        <v>307</v>
      </c>
      <c r="F85" s="193">
        <v>0</v>
      </c>
      <c r="G85" s="192" t="s">
        <v>307</v>
      </c>
      <c r="H85" s="192" t="s">
        <v>307</v>
      </c>
      <c r="I85" s="193">
        <v>0</v>
      </c>
      <c r="J85" s="192" t="s">
        <v>307</v>
      </c>
      <c r="K85" s="193">
        <v>0</v>
      </c>
      <c r="L85" s="192" t="s">
        <v>307</v>
      </c>
      <c r="M85" s="192" t="s">
        <v>307</v>
      </c>
      <c r="N85" s="192" t="s">
        <v>307</v>
      </c>
      <c r="O85" s="225"/>
    </row>
    <row r="86" spans="1:15" ht="30.75" customHeight="1">
      <c r="A86" s="261"/>
      <c r="B86" s="222" t="s">
        <v>277</v>
      </c>
      <c r="C86" s="193">
        <v>0</v>
      </c>
      <c r="D86" s="262"/>
      <c r="E86" s="192" t="s">
        <v>307</v>
      </c>
      <c r="F86" s="193">
        <v>0</v>
      </c>
      <c r="G86" s="192" t="s">
        <v>307</v>
      </c>
      <c r="H86" s="192" t="s">
        <v>307</v>
      </c>
      <c r="I86" s="193">
        <v>0</v>
      </c>
      <c r="J86" s="192" t="s">
        <v>307</v>
      </c>
      <c r="K86" s="193">
        <v>0</v>
      </c>
      <c r="L86" s="192" t="s">
        <v>307</v>
      </c>
      <c r="M86" s="192" t="s">
        <v>307</v>
      </c>
      <c r="N86" s="192" t="s">
        <v>307</v>
      </c>
      <c r="O86" s="225"/>
    </row>
    <row r="87" spans="1:15" ht="18.75">
      <c r="A87" s="261"/>
      <c r="B87" s="222" t="s">
        <v>4</v>
      </c>
      <c r="C87" s="193">
        <v>0</v>
      </c>
      <c r="D87" s="260" t="s">
        <v>359</v>
      </c>
      <c r="E87" s="192" t="s">
        <v>307</v>
      </c>
      <c r="F87" s="193">
        <v>0</v>
      </c>
      <c r="G87" s="192" t="s">
        <v>307</v>
      </c>
      <c r="H87" s="192" t="s">
        <v>307</v>
      </c>
      <c r="I87" s="193">
        <v>0</v>
      </c>
      <c r="J87" s="192" t="s">
        <v>307</v>
      </c>
      <c r="K87" s="193">
        <v>0</v>
      </c>
      <c r="L87" s="192" t="s">
        <v>307</v>
      </c>
      <c r="M87" s="192" t="s">
        <v>307</v>
      </c>
      <c r="N87" s="192" t="s">
        <v>307</v>
      </c>
      <c r="O87" s="225"/>
    </row>
    <row r="88" spans="1:15" ht="18.75">
      <c r="A88" s="262"/>
      <c r="B88" s="222" t="s">
        <v>277</v>
      </c>
      <c r="C88" s="193">
        <v>0</v>
      </c>
      <c r="D88" s="262"/>
      <c r="E88" s="192" t="s">
        <v>307</v>
      </c>
      <c r="F88" s="193">
        <v>0</v>
      </c>
      <c r="G88" s="192" t="s">
        <v>307</v>
      </c>
      <c r="H88" s="192" t="s">
        <v>307</v>
      </c>
      <c r="I88" s="193">
        <v>0</v>
      </c>
      <c r="J88" s="192" t="s">
        <v>307</v>
      </c>
      <c r="K88" s="193">
        <v>0</v>
      </c>
      <c r="L88" s="192" t="s">
        <v>307</v>
      </c>
      <c r="M88" s="192" t="s">
        <v>307</v>
      </c>
      <c r="N88" s="192" t="s">
        <v>307</v>
      </c>
      <c r="O88" s="225"/>
    </row>
    <row r="89" spans="1:15" ht="18.75">
      <c r="A89" s="260" t="s">
        <v>101</v>
      </c>
      <c r="B89" s="222" t="s">
        <v>6</v>
      </c>
      <c r="C89" s="193">
        <v>0</v>
      </c>
      <c r="D89" s="260" t="s">
        <v>100</v>
      </c>
      <c r="E89" s="192" t="s">
        <v>307</v>
      </c>
      <c r="F89" s="193">
        <v>0</v>
      </c>
      <c r="G89" s="192" t="s">
        <v>307</v>
      </c>
      <c r="H89" s="192" t="s">
        <v>307</v>
      </c>
      <c r="I89" s="193">
        <v>0</v>
      </c>
      <c r="J89" s="192" t="s">
        <v>307</v>
      </c>
      <c r="K89" s="193">
        <v>0</v>
      </c>
      <c r="L89" s="192" t="s">
        <v>307</v>
      </c>
      <c r="M89" s="192" t="s">
        <v>307</v>
      </c>
      <c r="N89" s="192" t="s">
        <v>307</v>
      </c>
      <c r="O89" s="225"/>
    </row>
    <row r="90" spans="1:15" ht="29.25" customHeight="1">
      <c r="A90" s="261"/>
      <c r="B90" s="222" t="s">
        <v>277</v>
      </c>
      <c r="C90" s="193">
        <v>0</v>
      </c>
      <c r="D90" s="262"/>
      <c r="E90" s="192" t="s">
        <v>307</v>
      </c>
      <c r="F90" s="193">
        <v>0</v>
      </c>
      <c r="G90" s="192" t="s">
        <v>307</v>
      </c>
      <c r="H90" s="192" t="s">
        <v>307</v>
      </c>
      <c r="I90" s="193">
        <v>0</v>
      </c>
      <c r="J90" s="192" t="s">
        <v>307</v>
      </c>
      <c r="K90" s="193">
        <v>0</v>
      </c>
      <c r="L90" s="192" t="s">
        <v>307</v>
      </c>
      <c r="M90" s="192" t="s">
        <v>307</v>
      </c>
      <c r="N90" s="192" t="s">
        <v>307</v>
      </c>
      <c r="O90" s="225"/>
    </row>
    <row r="91" spans="1:15" ht="18.75">
      <c r="A91" s="261"/>
      <c r="B91" s="222" t="s">
        <v>6</v>
      </c>
      <c r="C91" s="193">
        <v>0</v>
      </c>
      <c r="D91" s="260" t="s">
        <v>360</v>
      </c>
      <c r="E91" s="192" t="s">
        <v>307</v>
      </c>
      <c r="F91" s="193">
        <v>0</v>
      </c>
      <c r="G91" s="192" t="s">
        <v>307</v>
      </c>
      <c r="H91" s="192" t="s">
        <v>307</v>
      </c>
      <c r="I91" s="193">
        <v>0</v>
      </c>
      <c r="J91" s="192" t="s">
        <v>307</v>
      </c>
      <c r="K91" s="193">
        <v>0</v>
      </c>
      <c r="L91" s="192" t="s">
        <v>307</v>
      </c>
      <c r="M91" s="192" t="s">
        <v>307</v>
      </c>
      <c r="N91" s="192" t="s">
        <v>307</v>
      </c>
      <c r="O91" s="225"/>
    </row>
    <row r="92" spans="1:15" ht="18.75">
      <c r="A92" s="262"/>
      <c r="B92" s="222" t="s">
        <v>277</v>
      </c>
      <c r="C92" s="193">
        <v>0</v>
      </c>
      <c r="D92" s="262"/>
      <c r="E92" s="192" t="s">
        <v>307</v>
      </c>
      <c r="F92" s="193">
        <v>0</v>
      </c>
      <c r="G92" s="192" t="s">
        <v>307</v>
      </c>
      <c r="H92" s="192" t="s">
        <v>307</v>
      </c>
      <c r="I92" s="193">
        <v>0</v>
      </c>
      <c r="J92" s="192" t="s">
        <v>307</v>
      </c>
      <c r="K92" s="193">
        <v>0</v>
      </c>
      <c r="L92" s="192" t="s">
        <v>307</v>
      </c>
      <c r="M92" s="192" t="s">
        <v>307</v>
      </c>
      <c r="N92" s="192" t="s">
        <v>307</v>
      </c>
      <c r="O92" s="225"/>
    </row>
    <row r="93" spans="1:15" ht="18.75">
      <c r="A93" s="260" t="s">
        <v>103</v>
      </c>
      <c r="B93" s="222" t="s">
        <v>107</v>
      </c>
      <c r="C93" s="193">
        <v>0</v>
      </c>
      <c r="D93" s="260" t="s">
        <v>102</v>
      </c>
      <c r="E93" s="192" t="s">
        <v>307</v>
      </c>
      <c r="F93" s="193">
        <v>0</v>
      </c>
      <c r="G93" s="192" t="s">
        <v>307</v>
      </c>
      <c r="H93" s="192" t="s">
        <v>307</v>
      </c>
      <c r="I93" s="193">
        <v>0</v>
      </c>
      <c r="J93" s="192" t="s">
        <v>307</v>
      </c>
      <c r="K93" s="193">
        <v>0</v>
      </c>
      <c r="L93" s="192" t="s">
        <v>307</v>
      </c>
      <c r="M93" s="192" t="s">
        <v>307</v>
      </c>
      <c r="N93" s="192" t="s">
        <v>307</v>
      </c>
      <c r="O93" s="225"/>
    </row>
    <row r="94" spans="1:15" ht="18.75">
      <c r="A94" s="261"/>
      <c r="B94" s="222" t="s">
        <v>277</v>
      </c>
      <c r="C94" s="193">
        <v>0</v>
      </c>
      <c r="D94" s="262"/>
      <c r="E94" s="192" t="s">
        <v>307</v>
      </c>
      <c r="F94" s="193">
        <v>0</v>
      </c>
      <c r="G94" s="192" t="s">
        <v>307</v>
      </c>
      <c r="H94" s="192" t="s">
        <v>307</v>
      </c>
      <c r="I94" s="193">
        <v>0</v>
      </c>
      <c r="J94" s="192" t="s">
        <v>307</v>
      </c>
      <c r="K94" s="193">
        <v>0</v>
      </c>
      <c r="L94" s="192" t="s">
        <v>307</v>
      </c>
      <c r="M94" s="192" t="s">
        <v>307</v>
      </c>
      <c r="N94" s="192" t="s">
        <v>307</v>
      </c>
      <c r="O94" s="225"/>
    </row>
    <row r="95" spans="1:15" ht="18.75">
      <c r="A95" s="261"/>
      <c r="B95" s="222" t="s">
        <v>107</v>
      </c>
      <c r="C95" s="193">
        <v>0</v>
      </c>
      <c r="D95" s="260" t="s">
        <v>81</v>
      </c>
      <c r="E95" s="192" t="s">
        <v>307</v>
      </c>
      <c r="F95" s="193">
        <v>0</v>
      </c>
      <c r="G95" s="192" t="s">
        <v>307</v>
      </c>
      <c r="H95" s="192" t="s">
        <v>307</v>
      </c>
      <c r="I95" s="193">
        <v>0</v>
      </c>
      <c r="J95" s="192" t="s">
        <v>307</v>
      </c>
      <c r="K95" s="193">
        <v>0</v>
      </c>
      <c r="L95" s="192" t="s">
        <v>307</v>
      </c>
      <c r="M95" s="192" t="s">
        <v>307</v>
      </c>
      <c r="N95" s="192" t="s">
        <v>307</v>
      </c>
      <c r="O95" s="225"/>
    </row>
    <row r="96" spans="1:15" ht="18.75">
      <c r="A96" s="262"/>
      <c r="B96" s="222" t="s">
        <v>277</v>
      </c>
      <c r="C96" s="193">
        <v>0</v>
      </c>
      <c r="D96" s="262"/>
      <c r="E96" s="192" t="s">
        <v>307</v>
      </c>
      <c r="F96" s="193">
        <v>0</v>
      </c>
      <c r="G96" s="192" t="s">
        <v>307</v>
      </c>
      <c r="H96" s="192" t="s">
        <v>307</v>
      </c>
      <c r="I96" s="193">
        <v>0</v>
      </c>
      <c r="J96" s="192" t="s">
        <v>307</v>
      </c>
      <c r="K96" s="193">
        <v>0</v>
      </c>
      <c r="L96" s="192" t="s">
        <v>307</v>
      </c>
      <c r="M96" s="192" t="s">
        <v>307</v>
      </c>
      <c r="N96" s="192" t="s">
        <v>307</v>
      </c>
      <c r="O96" s="225"/>
    </row>
    <row r="97" spans="1:15" ht="63" customHeight="1">
      <c r="A97" s="259" t="s">
        <v>104</v>
      </c>
      <c r="B97" s="259"/>
      <c r="C97" s="259"/>
      <c r="D97" s="223" t="s">
        <v>80</v>
      </c>
      <c r="E97" s="214" t="s">
        <v>307</v>
      </c>
      <c r="F97" s="213">
        <f>F98+F105+F110</f>
        <v>84.963</v>
      </c>
      <c r="G97" s="214" t="s">
        <v>307</v>
      </c>
      <c r="H97" s="214" t="s">
        <v>307</v>
      </c>
      <c r="I97" s="213">
        <f>I98+I105+('Приложение 1'!D10-'Приложение 1'!G10)</f>
        <v>3027.201</v>
      </c>
      <c r="J97" s="214" t="s">
        <v>307</v>
      </c>
      <c r="K97" s="213">
        <f>K98+K105-F97+('Приложение 1'!D10-'Приложение 1'!G10)*'Приложение 1'!G16</f>
        <v>14979.71064980224</v>
      </c>
      <c r="L97" s="214" t="s">
        <v>307</v>
      </c>
      <c r="M97" s="214" t="s">
        <v>307</v>
      </c>
      <c r="N97" s="214" t="s">
        <v>307</v>
      </c>
      <c r="O97" s="216"/>
    </row>
    <row r="98" spans="1:15" ht="31.5">
      <c r="A98" s="263" t="s">
        <v>105</v>
      </c>
      <c r="B98" s="257" t="s">
        <v>90</v>
      </c>
      <c r="C98" s="256" t="s">
        <v>307</v>
      </c>
      <c r="D98" s="76" t="s">
        <v>106</v>
      </c>
      <c r="E98" s="195">
        <v>2027</v>
      </c>
      <c r="F98" s="127">
        <f>F99+F102</f>
        <v>0</v>
      </c>
      <c r="G98" s="195" t="s">
        <v>307</v>
      </c>
      <c r="H98" s="195" t="s">
        <v>307</v>
      </c>
      <c r="I98" s="127">
        <f>I99+I102</f>
        <v>2324</v>
      </c>
      <c r="J98" s="192" t="s">
        <v>307</v>
      </c>
      <c r="K98" s="127">
        <f>K99+K102</f>
        <v>9660.480000000001</v>
      </c>
      <c r="L98" s="195" t="s">
        <v>307</v>
      </c>
      <c r="M98" s="195" t="s">
        <v>307</v>
      </c>
      <c r="N98" s="192" t="s">
        <v>307</v>
      </c>
      <c r="O98" s="225"/>
    </row>
    <row r="99" spans="1:15" ht="104.25" customHeight="1">
      <c r="A99" s="263"/>
      <c r="B99" s="257"/>
      <c r="C99" s="256"/>
      <c r="D99" s="163" t="s">
        <v>362</v>
      </c>
      <c r="E99" s="195">
        <v>2027</v>
      </c>
      <c r="F99" s="197">
        <f>F100+F101</f>
        <v>0</v>
      </c>
      <c r="G99" s="195" t="s">
        <v>307</v>
      </c>
      <c r="H99" s="195" t="s">
        <v>307</v>
      </c>
      <c r="I99" s="197">
        <f>I100+I101</f>
        <v>2224</v>
      </c>
      <c r="J99" s="198" t="s">
        <v>156</v>
      </c>
      <c r="K99" s="197">
        <f>K100+K101</f>
        <v>9244.800000000001</v>
      </c>
      <c r="L99" s="195" t="s">
        <v>307</v>
      </c>
      <c r="M99" s="195" t="s">
        <v>307</v>
      </c>
      <c r="N99" s="192" t="s">
        <v>307</v>
      </c>
      <c r="O99" s="257" t="s">
        <v>272</v>
      </c>
    </row>
    <row r="100" spans="1:15" ht="18.75">
      <c r="A100" s="263"/>
      <c r="B100" s="257"/>
      <c r="C100" s="256"/>
      <c r="D100" s="163" t="s">
        <v>363</v>
      </c>
      <c r="E100" s="195">
        <v>2027</v>
      </c>
      <c r="F100" s="197">
        <v>0</v>
      </c>
      <c r="G100" s="195" t="s">
        <v>307</v>
      </c>
      <c r="H100" s="195" t="s">
        <v>307</v>
      </c>
      <c r="I100" s="197">
        <v>244</v>
      </c>
      <c r="J100" s="198" t="s">
        <v>156</v>
      </c>
      <c r="K100" s="197">
        <v>1014.27</v>
      </c>
      <c r="L100" s="195" t="s">
        <v>307</v>
      </c>
      <c r="M100" s="195" t="s">
        <v>307</v>
      </c>
      <c r="N100" s="192" t="s">
        <v>307</v>
      </c>
      <c r="O100" s="257"/>
    </row>
    <row r="101" spans="1:15" ht="18.75">
      <c r="A101" s="263"/>
      <c r="B101" s="257"/>
      <c r="C101" s="256"/>
      <c r="D101" s="163" t="s">
        <v>364</v>
      </c>
      <c r="E101" s="195">
        <v>2027</v>
      </c>
      <c r="F101" s="197">
        <v>0</v>
      </c>
      <c r="G101" s="195" t="s">
        <v>307</v>
      </c>
      <c r="H101" s="195" t="s">
        <v>307</v>
      </c>
      <c r="I101" s="197">
        <v>1980</v>
      </c>
      <c r="J101" s="198" t="s">
        <v>156</v>
      </c>
      <c r="K101" s="197">
        <v>8230.53</v>
      </c>
      <c r="L101" s="195" t="s">
        <v>307</v>
      </c>
      <c r="M101" s="195" t="s">
        <v>307</v>
      </c>
      <c r="N101" s="192" t="s">
        <v>307</v>
      </c>
      <c r="O101" s="257"/>
    </row>
    <row r="102" spans="1:15" ht="63">
      <c r="A102" s="263"/>
      <c r="B102" s="257"/>
      <c r="C102" s="256"/>
      <c r="D102" s="224" t="s">
        <v>361</v>
      </c>
      <c r="E102" s="195">
        <v>2027</v>
      </c>
      <c r="F102" s="118">
        <v>0</v>
      </c>
      <c r="G102" s="195" t="s">
        <v>307</v>
      </c>
      <c r="H102" s="195" t="s">
        <v>307</v>
      </c>
      <c r="I102" s="197">
        <v>100</v>
      </c>
      <c r="J102" s="198" t="s">
        <v>156</v>
      </c>
      <c r="K102" s="197">
        <v>415.68</v>
      </c>
      <c r="L102" s="195" t="s">
        <v>307</v>
      </c>
      <c r="M102" s="195" t="s">
        <v>307</v>
      </c>
      <c r="N102" s="192" t="s">
        <v>307</v>
      </c>
      <c r="O102" s="222" t="s">
        <v>287</v>
      </c>
    </row>
    <row r="103" spans="1:15" ht="31.5">
      <c r="A103" s="263"/>
      <c r="B103" s="257"/>
      <c r="C103" s="256"/>
      <c r="D103" s="76" t="s">
        <v>365</v>
      </c>
      <c r="E103" s="195" t="s">
        <v>307</v>
      </c>
      <c r="F103" s="195" t="s">
        <v>307</v>
      </c>
      <c r="G103" s="195" t="s">
        <v>307</v>
      </c>
      <c r="H103" s="195" t="s">
        <v>307</v>
      </c>
      <c r="I103" s="195" t="s">
        <v>307</v>
      </c>
      <c r="J103" s="195" t="s">
        <v>307</v>
      </c>
      <c r="K103" s="195" t="s">
        <v>307</v>
      </c>
      <c r="L103" s="195" t="s">
        <v>307</v>
      </c>
      <c r="M103" s="195" t="s">
        <v>307</v>
      </c>
      <c r="N103" s="192" t="s">
        <v>307</v>
      </c>
      <c r="O103" s="222"/>
    </row>
    <row r="104" spans="1:15" ht="31.5">
      <c r="A104" s="263"/>
      <c r="B104" s="257"/>
      <c r="C104" s="256"/>
      <c r="D104" s="76" t="s">
        <v>366</v>
      </c>
      <c r="E104" s="195" t="s">
        <v>307</v>
      </c>
      <c r="F104" s="195" t="s">
        <v>307</v>
      </c>
      <c r="G104" s="195" t="s">
        <v>307</v>
      </c>
      <c r="H104" s="195" t="s">
        <v>307</v>
      </c>
      <c r="I104" s="195" t="s">
        <v>307</v>
      </c>
      <c r="J104" s="195" t="s">
        <v>307</v>
      </c>
      <c r="K104" s="195" t="s">
        <v>307</v>
      </c>
      <c r="L104" s="195" t="s">
        <v>307</v>
      </c>
      <c r="M104" s="195" t="s">
        <v>307</v>
      </c>
      <c r="N104" s="192" t="s">
        <v>307</v>
      </c>
      <c r="O104" s="222"/>
    </row>
    <row r="105" spans="1:15" ht="47.25">
      <c r="A105" s="263"/>
      <c r="B105" s="257"/>
      <c r="C105" s="256"/>
      <c r="D105" s="76" t="s">
        <v>270</v>
      </c>
      <c r="E105" s="195">
        <v>2027</v>
      </c>
      <c r="F105" s="127">
        <f>SUM(F106:F108)</f>
        <v>53.391</v>
      </c>
      <c r="G105" s="195" t="s">
        <v>372</v>
      </c>
      <c r="H105" s="221">
        <f>(4.5+6.99+6.99)/4</f>
        <v>4.62</v>
      </c>
      <c r="I105" s="127">
        <f>I106+I107+I108</f>
        <v>705.8969999999999</v>
      </c>
      <c r="J105" s="198" t="s">
        <v>156</v>
      </c>
      <c r="K105" s="127">
        <f>K106+K107+K108</f>
        <v>5424.88</v>
      </c>
      <c r="L105" s="195" t="s">
        <v>307</v>
      </c>
      <c r="M105" s="195" t="s">
        <v>307</v>
      </c>
      <c r="N105" s="192" t="s">
        <v>307</v>
      </c>
      <c r="O105" s="225"/>
    </row>
    <row r="106" spans="1:15" ht="31.5">
      <c r="A106" s="263"/>
      <c r="B106" s="257"/>
      <c r="C106" s="256"/>
      <c r="D106" s="224" t="s">
        <v>369</v>
      </c>
      <c r="E106" s="195">
        <v>2027</v>
      </c>
      <c r="F106" s="197">
        <v>9.258</v>
      </c>
      <c r="G106" s="195" t="s">
        <v>372</v>
      </c>
      <c r="H106" s="195">
        <v>4.5</v>
      </c>
      <c r="I106" s="195">
        <v>0</v>
      </c>
      <c r="J106" s="198" t="s">
        <v>156</v>
      </c>
      <c r="K106" s="195">
        <v>0</v>
      </c>
      <c r="L106" s="195" t="s">
        <v>307</v>
      </c>
      <c r="M106" s="195" t="s">
        <v>307</v>
      </c>
      <c r="N106" s="195" t="s">
        <v>307</v>
      </c>
      <c r="O106" s="225"/>
    </row>
    <row r="107" spans="1:15" ht="110.25">
      <c r="A107" s="263"/>
      <c r="B107" s="257"/>
      <c r="C107" s="256"/>
      <c r="D107" s="224" t="s">
        <v>370</v>
      </c>
      <c r="E107" s="195">
        <v>2027</v>
      </c>
      <c r="F107" s="197">
        <v>10.013</v>
      </c>
      <c r="G107" s="195" t="s">
        <v>372</v>
      </c>
      <c r="H107" s="195" t="s">
        <v>373</v>
      </c>
      <c r="I107" s="197">
        <v>612.137</v>
      </c>
      <c r="J107" s="198" t="s">
        <v>156</v>
      </c>
      <c r="K107" s="197">
        <v>4696.93</v>
      </c>
      <c r="L107" s="195" t="s">
        <v>307</v>
      </c>
      <c r="M107" s="195" t="s">
        <v>307</v>
      </c>
      <c r="N107" s="195" t="s">
        <v>307</v>
      </c>
      <c r="O107" s="222" t="s">
        <v>376</v>
      </c>
    </row>
    <row r="108" spans="1:15" ht="97.5" customHeight="1">
      <c r="A108" s="263"/>
      <c r="B108" s="257"/>
      <c r="C108" s="256"/>
      <c r="D108" s="224" t="s">
        <v>371</v>
      </c>
      <c r="E108" s="195">
        <v>2027</v>
      </c>
      <c r="F108" s="197">
        <v>34.12</v>
      </c>
      <c r="G108" s="195" t="s">
        <v>372</v>
      </c>
      <c r="H108" s="195" t="s">
        <v>373</v>
      </c>
      <c r="I108" s="197">
        <v>93.76</v>
      </c>
      <c r="J108" s="198" t="s">
        <v>156</v>
      </c>
      <c r="K108" s="197">
        <v>727.95</v>
      </c>
      <c r="L108" s="195" t="s">
        <v>307</v>
      </c>
      <c r="M108" s="195" t="s">
        <v>307</v>
      </c>
      <c r="N108" s="195" t="s">
        <v>307</v>
      </c>
      <c r="O108" s="222" t="s">
        <v>377</v>
      </c>
    </row>
    <row r="109" spans="1:15" ht="31.5">
      <c r="A109" s="263"/>
      <c r="B109" s="257"/>
      <c r="C109" s="256"/>
      <c r="D109" s="76" t="s">
        <v>375</v>
      </c>
      <c r="E109" s="195" t="s">
        <v>307</v>
      </c>
      <c r="F109" s="195" t="s">
        <v>307</v>
      </c>
      <c r="G109" s="195" t="s">
        <v>307</v>
      </c>
      <c r="H109" s="195" t="s">
        <v>307</v>
      </c>
      <c r="I109" s="195" t="s">
        <v>307</v>
      </c>
      <c r="J109" s="195" t="s">
        <v>307</v>
      </c>
      <c r="K109" s="195" t="s">
        <v>307</v>
      </c>
      <c r="L109" s="195" t="s">
        <v>307</v>
      </c>
      <c r="M109" s="195" t="s">
        <v>307</v>
      </c>
      <c r="N109" s="192" t="s">
        <v>307</v>
      </c>
      <c r="O109" s="225"/>
    </row>
    <row r="110" spans="1:15" ht="31.5">
      <c r="A110" s="263"/>
      <c r="B110" s="257"/>
      <c r="C110" s="256"/>
      <c r="D110" s="76" t="s">
        <v>271</v>
      </c>
      <c r="E110" s="195">
        <v>2027</v>
      </c>
      <c r="F110" s="196">
        <v>31.572</v>
      </c>
      <c r="G110" s="195" t="s">
        <v>372</v>
      </c>
      <c r="H110" s="195">
        <v>2.7</v>
      </c>
      <c r="I110" s="195" t="s">
        <v>307</v>
      </c>
      <c r="J110" s="195" t="s">
        <v>307</v>
      </c>
      <c r="K110" s="195" t="s">
        <v>307</v>
      </c>
      <c r="L110" s="195" t="s">
        <v>307</v>
      </c>
      <c r="M110" s="195" t="s">
        <v>307</v>
      </c>
      <c r="N110" s="192" t="s">
        <v>307</v>
      </c>
      <c r="O110" s="225"/>
    </row>
    <row r="111" spans="1:15" ht="18.75">
      <c r="A111" s="258" t="s">
        <v>108</v>
      </c>
      <c r="B111" s="258"/>
      <c r="C111" s="258"/>
      <c r="D111" s="258"/>
      <c r="E111" s="219" t="s">
        <v>307</v>
      </c>
      <c r="F111" s="213">
        <f>F97</f>
        <v>84.963</v>
      </c>
      <c r="G111" s="219" t="s">
        <v>307</v>
      </c>
      <c r="H111" s="219" t="s">
        <v>307</v>
      </c>
      <c r="I111" s="213">
        <f>I97</f>
        <v>3027.201</v>
      </c>
      <c r="J111" s="220" t="s">
        <v>156</v>
      </c>
      <c r="K111" s="213">
        <f>K97</f>
        <v>14979.71064980224</v>
      </c>
      <c r="L111" s="219" t="s">
        <v>307</v>
      </c>
      <c r="M111" s="219" t="s">
        <v>307</v>
      </c>
      <c r="N111" s="214" t="s">
        <v>307</v>
      </c>
      <c r="O111" s="216"/>
    </row>
    <row r="112" spans="1:15" ht="29.25" customHeight="1">
      <c r="A112" s="264">
        <v>2028</v>
      </c>
      <c r="B112" s="264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</row>
    <row r="113" spans="1:15" ht="58.5" customHeight="1">
      <c r="A113" s="259" t="s">
        <v>89</v>
      </c>
      <c r="B113" s="258"/>
      <c r="C113" s="258"/>
      <c r="D113" s="223" t="s">
        <v>80</v>
      </c>
      <c r="E113" s="214" t="s">
        <v>307</v>
      </c>
      <c r="F113" s="217">
        <v>0</v>
      </c>
      <c r="G113" s="214" t="s">
        <v>307</v>
      </c>
      <c r="H113" s="214" t="s">
        <v>307</v>
      </c>
      <c r="I113" s="217">
        <v>0</v>
      </c>
      <c r="J113" s="214" t="s">
        <v>307</v>
      </c>
      <c r="K113" s="218">
        <v>0</v>
      </c>
      <c r="L113" s="214" t="s">
        <v>307</v>
      </c>
      <c r="M113" s="214" t="s">
        <v>307</v>
      </c>
      <c r="N113" s="214" t="s">
        <v>307</v>
      </c>
      <c r="O113" s="216"/>
    </row>
    <row r="114" spans="1:15" ht="87.75" customHeight="1">
      <c r="A114" s="114" t="s">
        <v>92</v>
      </c>
      <c r="B114" s="22" t="s">
        <v>90</v>
      </c>
      <c r="C114" s="16">
        <v>1</v>
      </c>
      <c r="D114" s="114" t="s">
        <v>91</v>
      </c>
      <c r="E114" s="192" t="s">
        <v>307</v>
      </c>
      <c r="F114" s="193">
        <v>0</v>
      </c>
      <c r="G114" s="192" t="s">
        <v>307</v>
      </c>
      <c r="H114" s="192" t="s">
        <v>307</v>
      </c>
      <c r="I114" s="193">
        <v>0</v>
      </c>
      <c r="J114" s="192" t="s">
        <v>307</v>
      </c>
      <c r="K114" s="194">
        <v>0</v>
      </c>
      <c r="L114" s="192" t="s">
        <v>307</v>
      </c>
      <c r="M114" s="192" t="s">
        <v>307</v>
      </c>
      <c r="N114" s="192" t="s">
        <v>307</v>
      </c>
      <c r="O114" s="22" t="s">
        <v>151</v>
      </c>
    </row>
    <row r="115" spans="1:15" ht="78.75">
      <c r="A115" s="114" t="s">
        <v>93</v>
      </c>
      <c r="B115" s="22" t="s">
        <v>90</v>
      </c>
      <c r="C115" s="16">
        <v>1</v>
      </c>
      <c r="D115" s="114" t="s">
        <v>94</v>
      </c>
      <c r="E115" s="192" t="s">
        <v>307</v>
      </c>
      <c r="F115" s="193">
        <v>0</v>
      </c>
      <c r="G115" s="192" t="s">
        <v>307</v>
      </c>
      <c r="H115" s="192" t="s">
        <v>307</v>
      </c>
      <c r="I115" s="193">
        <v>0</v>
      </c>
      <c r="J115" s="192" t="s">
        <v>307</v>
      </c>
      <c r="K115" s="194">
        <v>0</v>
      </c>
      <c r="L115" s="192" t="s">
        <v>307</v>
      </c>
      <c r="M115" s="192" t="s">
        <v>307</v>
      </c>
      <c r="N115" s="192" t="s">
        <v>307</v>
      </c>
      <c r="O115" s="22" t="s">
        <v>152</v>
      </c>
    </row>
    <row r="116" spans="1:15" ht="69" customHeight="1">
      <c r="A116" s="114" t="s">
        <v>95</v>
      </c>
      <c r="B116" s="22" t="s">
        <v>90</v>
      </c>
      <c r="C116" s="16">
        <v>1</v>
      </c>
      <c r="D116" s="114" t="s">
        <v>96</v>
      </c>
      <c r="E116" s="192" t="s">
        <v>307</v>
      </c>
      <c r="F116" s="193">
        <v>0</v>
      </c>
      <c r="G116" s="192" t="s">
        <v>307</v>
      </c>
      <c r="H116" s="192" t="s">
        <v>307</v>
      </c>
      <c r="I116" s="193">
        <v>0</v>
      </c>
      <c r="J116" s="192" t="s">
        <v>307</v>
      </c>
      <c r="K116" s="194">
        <v>0</v>
      </c>
      <c r="L116" s="192" t="s">
        <v>307</v>
      </c>
      <c r="M116" s="192" t="s">
        <v>307</v>
      </c>
      <c r="N116" s="192" t="s">
        <v>307</v>
      </c>
      <c r="O116" s="22" t="s">
        <v>153</v>
      </c>
    </row>
    <row r="117" spans="1:15" ht="81.75" customHeight="1">
      <c r="A117" s="259" t="s">
        <v>97</v>
      </c>
      <c r="B117" s="259"/>
      <c r="C117" s="259"/>
      <c r="D117" s="223" t="s">
        <v>80</v>
      </c>
      <c r="E117" s="214" t="s">
        <v>307</v>
      </c>
      <c r="F117" s="217">
        <v>0</v>
      </c>
      <c r="G117" s="214" t="s">
        <v>307</v>
      </c>
      <c r="H117" s="214" t="s">
        <v>307</v>
      </c>
      <c r="I117" s="217">
        <v>0</v>
      </c>
      <c r="J117" s="214" t="s">
        <v>307</v>
      </c>
      <c r="K117" s="217">
        <v>0</v>
      </c>
      <c r="L117" s="214" t="s">
        <v>307</v>
      </c>
      <c r="M117" s="214" t="s">
        <v>307</v>
      </c>
      <c r="N117" s="214" t="s">
        <v>307</v>
      </c>
      <c r="O117" s="216"/>
    </row>
    <row r="118" spans="1:15" ht="18.75">
      <c r="A118" s="260" t="s">
        <v>99</v>
      </c>
      <c r="B118" s="222" t="s">
        <v>4</v>
      </c>
      <c r="C118" s="193">
        <v>0</v>
      </c>
      <c r="D118" s="260" t="s">
        <v>98</v>
      </c>
      <c r="E118" s="192" t="s">
        <v>307</v>
      </c>
      <c r="F118" s="193">
        <v>0</v>
      </c>
      <c r="G118" s="192" t="s">
        <v>307</v>
      </c>
      <c r="H118" s="192" t="s">
        <v>307</v>
      </c>
      <c r="I118" s="193">
        <v>0</v>
      </c>
      <c r="J118" s="192" t="s">
        <v>307</v>
      </c>
      <c r="K118" s="193">
        <v>0</v>
      </c>
      <c r="L118" s="192" t="s">
        <v>307</v>
      </c>
      <c r="M118" s="192" t="s">
        <v>307</v>
      </c>
      <c r="N118" s="192" t="s">
        <v>307</v>
      </c>
      <c r="O118" s="225"/>
    </row>
    <row r="119" spans="1:15" ht="28.5" customHeight="1">
      <c r="A119" s="261"/>
      <c r="B119" s="222" t="s">
        <v>277</v>
      </c>
      <c r="C119" s="193">
        <v>0</v>
      </c>
      <c r="D119" s="262"/>
      <c r="E119" s="192" t="s">
        <v>307</v>
      </c>
      <c r="F119" s="193">
        <v>0</v>
      </c>
      <c r="G119" s="192" t="s">
        <v>307</v>
      </c>
      <c r="H119" s="192" t="s">
        <v>307</v>
      </c>
      <c r="I119" s="193">
        <v>0</v>
      </c>
      <c r="J119" s="192" t="s">
        <v>307</v>
      </c>
      <c r="K119" s="193">
        <v>0</v>
      </c>
      <c r="L119" s="192" t="s">
        <v>307</v>
      </c>
      <c r="M119" s="192" t="s">
        <v>307</v>
      </c>
      <c r="N119" s="192" t="s">
        <v>307</v>
      </c>
      <c r="O119" s="225"/>
    </row>
    <row r="120" spans="1:15" ht="18.75">
      <c r="A120" s="261"/>
      <c r="B120" s="222" t="s">
        <v>4</v>
      </c>
      <c r="C120" s="193">
        <v>0</v>
      </c>
      <c r="D120" s="260" t="s">
        <v>359</v>
      </c>
      <c r="E120" s="192" t="s">
        <v>307</v>
      </c>
      <c r="F120" s="193">
        <v>0</v>
      </c>
      <c r="G120" s="192" t="s">
        <v>307</v>
      </c>
      <c r="H120" s="192" t="s">
        <v>307</v>
      </c>
      <c r="I120" s="193">
        <v>0</v>
      </c>
      <c r="J120" s="192" t="s">
        <v>307</v>
      </c>
      <c r="K120" s="193">
        <v>0</v>
      </c>
      <c r="L120" s="192" t="s">
        <v>307</v>
      </c>
      <c r="M120" s="192" t="s">
        <v>307</v>
      </c>
      <c r="N120" s="192" t="s">
        <v>307</v>
      </c>
      <c r="O120" s="225"/>
    </row>
    <row r="121" spans="1:15" ht="18.75">
      <c r="A121" s="262"/>
      <c r="B121" s="222" t="s">
        <v>277</v>
      </c>
      <c r="C121" s="193">
        <v>0</v>
      </c>
      <c r="D121" s="262"/>
      <c r="E121" s="192" t="s">
        <v>307</v>
      </c>
      <c r="F121" s="193">
        <v>0</v>
      </c>
      <c r="G121" s="192" t="s">
        <v>307</v>
      </c>
      <c r="H121" s="192" t="s">
        <v>307</v>
      </c>
      <c r="I121" s="193">
        <v>0</v>
      </c>
      <c r="J121" s="192" t="s">
        <v>307</v>
      </c>
      <c r="K121" s="193">
        <v>0</v>
      </c>
      <c r="L121" s="192" t="s">
        <v>307</v>
      </c>
      <c r="M121" s="192" t="s">
        <v>307</v>
      </c>
      <c r="N121" s="192" t="s">
        <v>307</v>
      </c>
      <c r="O121" s="225"/>
    </row>
    <row r="122" spans="1:15" ht="18.75">
      <c r="A122" s="260" t="s">
        <v>101</v>
      </c>
      <c r="B122" s="222" t="s">
        <v>6</v>
      </c>
      <c r="C122" s="193">
        <v>0</v>
      </c>
      <c r="D122" s="260" t="s">
        <v>100</v>
      </c>
      <c r="E122" s="192" t="s">
        <v>307</v>
      </c>
      <c r="F122" s="193">
        <v>0</v>
      </c>
      <c r="G122" s="192" t="s">
        <v>307</v>
      </c>
      <c r="H122" s="192" t="s">
        <v>307</v>
      </c>
      <c r="I122" s="193">
        <v>0</v>
      </c>
      <c r="J122" s="192" t="s">
        <v>307</v>
      </c>
      <c r="K122" s="193">
        <v>0</v>
      </c>
      <c r="L122" s="192" t="s">
        <v>307</v>
      </c>
      <c r="M122" s="192" t="s">
        <v>307</v>
      </c>
      <c r="N122" s="192" t="s">
        <v>307</v>
      </c>
      <c r="O122" s="225"/>
    </row>
    <row r="123" spans="1:15" ht="30" customHeight="1">
      <c r="A123" s="261"/>
      <c r="B123" s="222" t="s">
        <v>277</v>
      </c>
      <c r="C123" s="193">
        <v>0</v>
      </c>
      <c r="D123" s="262"/>
      <c r="E123" s="192" t="s">
        <v>307</v>
      </c>
      <c r="F123" s="193">
        <v>0</v>
      </c>
      <c r="G123" s="192" t="s">
        <v>307</v>
      </c>
      <c r="H123" s="192" t="s">
        <v>307</v>
      </c>
      <c r="I123" s="193">
        <v>0</v>
      </c>
      <c r="J123" s="192" t="s">
        <v>307</v>
      </c>
      <c r="K123" s="193">
        <v>0</v>
      </c>
      <c r="L123" s="192" t="s">
        <v>307</v>
      </c>
      <c r="M123" s="192" t="s">
        <v>307</v>
      </c>
      <c r="N123" s="192" t="s">
        <v>307</v>
      </c>
      <c r="O123" s="225"/>
    </row>
    <row r="124" spans="1:15" ht="18.75">
      <c r="A124" s="261"/>
      <c r="B124" s="222" t="s">
        <v>6</v>
      </c>
      <c r="C124" s="193">
        <v>0</v>
      </c>
      <c r="D124" s="260" t="s">
        <v>360</v>
      </c>
      <c r="E124" s="192" t="s">
        <v>307</v>
      </c>
      <c r="F124" s="193">
        <v>0</v>
      </c>
      <c r="G124" s="192" t="s">
        <v>307</v>
      </c>
      <c r="H124" s="192" t="s">
        <v>307</v>
      </c>
      <c r="I124" s="193">
        <v>0</v>
      </c>
      <c r="J124" s="192" t="s">
        <v>307</v>
      </c>
      <c r="K124" s="193">
        <v>0</v>
      </c>
      <c r="L124" s="192" t="s">
        <v>307</v>
      </c>
      <c r="M124" s="192" t="s">
        <v>307</v>
      </c>
      <c r="N124" s="192" t="s">
        <v>307</v>
      </c>
      <c r="O124" s="225"/>
    </row>
    <row r="125" spans="1:15" ht="18.75">
      <c r="A125" s="262"/>
      <c r="B125" s="222" t="s">
        <v>277</v>
      </c>
      <c r="C125" s="193">
        <v>0</v>
      </c>
      <c r="D125" s="262"/>
      <c r="E125" s="192" t="s">
        <v>307</v>
      </c>
      <c r="F125" s="193">
        <v>0</v>
      </c>
      <c r="G125" s="192" t="s">
        <v>307</v>
      </c>
      <c r="H125" s="192" t="s">
        <v>307</v>
      </c>
      <c r="I125" s="193">
        <v>0</v>
      </c>
      <c r="J125" s="192" t="s">
        <v>307</v>
      </c>
      <c r="K125" s="193">
        <v>0</v>
      </c>
      <c r="L125" s="192" t="s">
        <v>307</v>
      </c>
      <c r="M125" s="192" t="s">
        <v>307</v>
      </c>
      <c r="N125" s="192" t="s">
        <v>307</v>
      </c>
      <c r="O125" s="225"/>
    </row>
    <row r="126" spans="1:15" ht="18.75">
      <c r="A126" s="260" t="s">
        <v>103</v>
      </c>
      <c r="B126" s="222" t="s">
        <v>107</v>
      </c>
      <c r="C126" s="193">
        <v>0</v>
      </c>
      <c r="D126" s="260" t="s">
        <v>102</v>
      </c>
      <c r="E126" s="192" t="s">
        <v>307</v>
      </c>
      <c r="F126" s="193">
        <v>0</v>
      </c>
      <c r="G126" s="192" t="s">
        <v>307</v>
      </c>
      <c r="H126" s="192" t="s">
        <v>307</v>
      </c>
      <c r="I126" s="193">
        <v>0</v>
      </c>
      <c r="J126" s="192" t="s">
        <v>307</v>
      </c>
      <c r="K126" s="193">
        <v>0</v>
      </c>
      <c r="L126" s="192" t="s">
        <v>307</v>
      </c>
      <c r="M126" s="192" t="s">
        <v>307</v>
      </c>
      <c r="N126" s="192" t="s">
        <v>307</v>
      </c>
      <c r="O126" s="225"/>
    </row>
    <row r="127" spans="1:15" ht="18.75">
      <c r="A127" s="261"/>
      <c r="B127" s="222" t="s">
        <v>277</v>
      </c>
      <c r="C127" s="193">
        <v>0</v>
      </c>
      <c r="D127" s="262"/>
      <c r="E127" s="192" t="s">
        <v>307</v>
      </c>
      <c r="F127" s="193">
        <v>0</v>
      </c>
      <c r="G127" s="192" t="s">
        <v>307</v>
      </c>
      <c r="H127" s="192" t="s">
        <v>307</v>
      </c>
      <c r="I127" s="193">
        <v>0</v>
      </c>
      <c r="J127" s="192" t="s">
        <v>307</v>
      </c>
      <c r="K127" s="193">
        <v>0</v>
      </c>
      <c r="L127" s="192" t="s">
        <v>307</v>
      </c>
      <c r="M127" s="192" t="s">
        <v>307</v>
      </c>
      <c r="N127" s="192" t="s">
        <v>307</v>
      </c>
      <c r="O127" s="225"/>
    </row>
    <row r="128" spans="1:15" ht="18.75">
      <c r="A128" s="261"/>
      <c r="B128" s="222" t="s">
        <v>107</v>
      </c>
      <c r="C128" s="193">
        <v>0</v>
      </c>
      <c r="D128" s="260" t="s">
        <v>81</v>
      </c>
      <c r="E128" s="192" t="s">
        <v>307</v>
      </c>
      <c r="F128" s="193">
        <v>0</v>
      </c>
      <c r="G128" s="192" t="s">
        <v>307</v>
      </c>
      <c r="H128" s="192" t="s">
        <v>307</v>
      </c>
      <c r="I128" s="193">
        <v>0</v>
      </c>
      <c r="J128" s="192" t="s">
        <v>307</v>
      </c>
      <c r="K128" s="193">
        <v>0</v>
      </c>
      <c r="L128" s="192" t="s">
        <v>307</v>
      </c>
      <c r="M128" s="192" t="s">
        <v>307</v>
      </c>
      <c r="N128" s="192" t="s">
        <v>307</v>
      </c>
      <c r="O128" s="225"/>
    </row>
    <row r="129" spans="1:15" ht="18.75">
      <c r="A129" s="262"/>
      <c r="B129" s="222" t="s">
        <v>277</v>
      </c>
      <c r="C129" s="193">
        <v>0</v>
      </c>
      <c r="D129" s="262"/>
      <c r="E129" s="192" t="s">
        <v>307</v>
      </c>
      <c r="F129" s="193">
        <v>0</v>
      </c>
      <c r="G129" s="192" t="s">
        <v>307</v>
      </c>
      <c r="H129" s="192" t="s">
        <v>307</v>
      </c>
      <c r="I129" s="193">
        <v>0</v>
      </c>
      <c r="J129" s="192" t="s">
        <v>307</v>
      </c>
      <c r="K129" s="193">
        <v>0</v>
      </c>
      <c r="L129" s="192" t="s">
        <v>307</v>
      </c>
      <c r="M129" s="192" t="s">
        <v>307</v>
      </c>
      <c r="N129" s="192" t="s">
        <v>307</v>
      </c>
      <c r="O129" s="225"/>
    </row>
    <row r="130" spans="1:15" ht="66.75" customHeight="1">
      <c r="A130" s="259" t="s">
        <v>104</v>
      </c>
      <c r="B130" s="259"/>
      <c r="C130" s="259"/>
      <c r="D130" s="223" t="s">
        <v>80</v>
      </c>
      <c r="E130" s="214" t="s">
        <v>307</v>
      </c>
      <c r="F130" s="213">
        <f>F131+F138+F143</f>
        <v>75.58699999999999</v>
      </c>
      <c r="G130" s="214" t="s">
        <v>307</v>
      </c>
      <c r="H130" s="214" t="s">
        <v>307</v>
      </c>
      <c r="I130" s="213">
        <f>I131+I138+('Приложение 1'!D10-'Приложение 1'!H10)</f>
        <v>2592.366</v>
      </c>
      <c r="J130" s="214" t="s">
        <v>307</v>
      </c>
      <c r="K130" s="213">
        <f>K131+K138-F130+('Приложение 1'!D10-'Приложение 1'!H10)*'Приложение 1'!H16</f>
        <v>12112.848195794331</v>
      </c>
      <c r="L130" s="214" t="s">
        <v>307</v>
      </c>
      <c r="M130" s="214" t="s">
        <v>307</v>
      </c>
      <c r="N130" s="214" t="s">
        <v>307</v>
      </c>
      <c r="O130" s="216"/>
    </row>
    <row r="131" spans="1:15" ht="31.5">
      <c r="A131" s="263" t="s">
        <v>105</v>
      </c>
      <c r="B131" s="257" t="s">
        <v>90</v>
      </c>
      <c r="C131" s="256" t="s">
        <v>307</v>
      </c>
      <c r="D131" s="76" t="s">
        <v>106</v>
      </c>
      <c r="E131" s="195">
        <v>2028</v>
      </c>
      <c r="F131" s="127">
        <f>F132+F135</f>
        <v>0</v>
      </c>
      <c r="G131" s="195" t="s">
        <v>307</v>
      </c>
      <c r="H131" s="195" t="s">
        <v>307</v>
      </c>
      <c r="I131" s="127">
        <f>I132+I135</f>
        <v>2324</v>
      </c>
      <c r="J131" s="192" t="s">
        <v>307</v>
      </c>
      <c r="K131" s="127">
        <f>K132+K135</f>
        <v>10046.9</v>
      </c>
      <c r="L131" s="195" t="s">
        <v>307</v>
      </c>
      <c r="M131" s="195" t="s">
        <v>307</v>
      </c>
      <c r="N131" s="192" t="s">
        <v>307</v>
      </c>
      <c r="O131" s="225"/>
    </row>
    <row r="132" spans="1:15" ht="98.25" customHeight="1">
      <c r="A132" s="263"/>
      <c r="B132" s="257"/>
      <c r="C132" s="256"/>
      <c r="D132" s="163" t="s">
        <v>362</v>
      </c>
      <c r="E132" s="195">
        <v>2028</v>
      </c>
      <c r="F132" s="197">
        <f>F133+F134</f>
        <v>0</v>
      </c>
      <c r="G132" s="195" t="s">
        <v>307</v>
      </c>
      <c r="H132" s="195" t="s">
        <v>307</v>
      </c>
      <c r="I132" s="197">
        <f>I133+I134</f>
        <v>2224</v>
      </c>
      <c r="J132" s="198" t="s">
        <v>156</v>
      </c>
      <c r="K132" s="197">
        <f>K133+K134</f>
        <v>9614.59</v>
      </c>
      <c r="L132" s="195" t="s">
        <v>307</v>
      </c>
      <c r="M132" s="195" t="s">
        <v>307</v>
      </c>
      <c r="N132" s="192" t="s">
        <v>307</v>
      </c>
      <c r="O132" s="257" t="s">
        <v>272</v>
      </c>
    </row>
    <row r="133" spans="1:15" ht="18.75">
      <c r="A133" s="263"/>
      <c r="B133" s="257"/>
      <c r="C133" s="256"/>
      <c r="D133" s="163" t="s">
        <v>363</v>
      </c>
      <c r="E133" s="195">
        <v>2028</v>
      </c>
      <c r="F133" s="197">
        <v>0</v>
      </c>
      <c r="G133" s="195" t="s">
        <v>307</v>
      </c>
      <c r="H133" s="195" t="s">
        <v>307</v>
      </c>
      <c r="I133" s="197">
        <v>244</v>
      </c>
      <c r="J133" s="198" t="s">
        <v>156</v>
      </c>
      <c r="K133" s="197">
        <v>1054.84</v>
      </c>
      <c r="L133" s="195" t="s">
        <v>307</v>
      </c>
      <c r="M133" s="195" t="s">
        <v>307</v>
      </c>
      <c r="N133" s="192" t="s">
        <v>307</v>
      </c>
      <c r="O133" s="257"/>
    </row>
    <row r="134" spans="1:15" ht="18.75">
      <c r="A134" s="263"/>
      <c r="B134" s="257"/>
      <c r="C134" s="256"/>
      <c r="D134" s="163" t="s">
        <v>364</v>
      </c>
      <c r="E134" s="195">
        <v>2028</v>
      </c>
      <c r="F134" s="197">
        <v>0</v>
      </c>
      <c r="G134" s="195" t="s">
        <v>307</v>
      </c>
      <c r="H134" s="195" t="s">
        <v>307</v>
      </c>
      <c r="I134" s="197">
        <v>1980</v>
      </c>
      <c r="J134" s="198" t="s">
        <v>156</v>
      </c>
      <c r="K134" s="197">
        <v>8559.75</v>
      </c>
      <c r="L134" s="195" t="s">
        <v>307</v>
      </c>
      <c r="M134" s="195" t="s">
        <v>307</v>
      </c>
      <c r="N134" s="192" t="s">
        <v>307</v>
      </c>
      <c r="O134" s="257"/>
    </row>
    <row r="135" spans="1:15" ht="63">
      <c r="A135" s="263"/>
      <c r="B135" s="257"/>
      <c r="C135" s="256"/>
      <c r="D135" s="224" t="s">
        <v>361</v>
      </c>
      <c r="E135" s="195">
        <v>2028</v>
      </c>
      <c r="F135" s="118">
        <v>0</v>
      </c>
      <c r="G135" s="195" t="s">
        <v>307</v>
      </c>
      <c r="H135" s="195" t="s">
        <v>307</v>
      </c>
      <c r="I135" s="197">
        <v>100</v>
      </c>
      <c r="J135" s="198" t="s">
        <v>156</v>
      </c>
      <c r="K135" s="197">
        <v>432.31</v>
      </c>
      <c r="L135" s="195" t="s">
        <v>307</v>
      </c>
      <c r="M135" s="195" t="s">
        <v>307</v>
      </c>
      <c r="N135" s="192" t="s">
        <v>307</v>
      </c>
      <c r="O135" s="222" t="s">
        <v>287</v>
      </c>
    </row>
    <row r="136" spans="1:15" ht="31.5">
      <c r="A136" s="263"/>
      <c r="B136" s="257"/>
      <c r="C136" s="256"/>
      <c r="D136" s="76" t="s">
        <v>365</v>
      </c>
      <c r="E136" s="195">
        <v>2028</v>
      </c>
      <c r="F136" s="195" t="s">
        <v>307</v>
      </c>
      <c r="G136" s="195" t="s">
        <v>307</v>
      </c>
      <c r="H136" s="195" t="s">
        <v>307</v>
      </c>
      <c r="I136" s="195" t="s">
        <v>307</v>
      </c>
      <c r="J136" s="195" t="s">
        <v>307</v>
      </c>
      <c r="K136" s="195" t="s">
        <v>307</v>
      </c>
      <c r="L136" s="195" t="s">
        <v>307</v>
      </c>
      <c r="M136" s="195" t="s">
        <v>307</v>
      </c>
      <c r="N136" s="192" t="s">
        <v>307</v>
      </c>
      <c r="O136" s="222"/>
    </row>
    <row r="137" spans="1:15" ht="31.5">
      <c r="A137" s="263"/>
      <c r="B137" s="257"/>
      <c r="C137" s="256"/>
      <c r="D137" s="76" t="s">
        <v>366</v>
      </c>
      <c r="E137" s="195">
        <v>2028</v>
      </c>
      <c r="F137" s="195" t="s">
        <v>307</v>
      </c>
      <c r="G137" s="195" t="s">
        <v>307</v>
      </c>
      <c r="H137" s="195" t="s">
        <v>307</v>
      </c>
      <c r="I137" s="195" t="s">
        <v>307</v>
      </c>
      <c r="J137" s="195" t="s">
        <v>307</v>
      </c>
      <c r="K137" s="195" t="s">
        <v>307</v>
      </c>
      <c r="L137" s="195" t="s">
        <v>307</v>
      </c>
      <c r="M137" s="195" t="s">
        <v>307</v>
      </c>
      <c r="N137" s="192" t="s">
        <v>307</v>
      </c>
      <c r="O137" s="222"/>
    </row>
    <row r="138" spans="1:15" ht="47.25">
      <c r="A138" s="263"/>
      <c r="B138" s="257"/>
      <c r="C138" s="256"/>
      <c r="D138" s="76" t="s">
        <v>270</v>
      </c>
      <c r="E138" s="195">
        <v>2028</v>
      </c>
      <c r="F138" s="127">
        <f>SUM(F139:F141)</f>
        <v>53.169</v>
      </c>
      <c r="G138" s="195" t="s">
        <v>372</v>
      </c>
      <c r="H138" s="221">
        <f>(4.5+6.99+6.99)/4</f>
        <v>4.62</v>
      </c>
      <c r="I138" s="127">
        <f>I139+I140+I141</f>
        <v>271.062</v>
      </c>
      <c r="J138" s="198" t="s">
        <v>156</v>
      </c>
      <c r="K138" s="127">
        <f>K139+K140+K141</f>
        <v>2163.049</v>
      </c>
      <c r="L138" s="195" t="s">
        <v>307</v>
      </c>
      <c r="M138" s="195" t="s">
        <v>307</v>
      </c>
      <c r="N138" s="192" t="s">
        <v>307</v>
      </c>
      <c r="O138" s="225"/>
    </row>
    <row r="139" spans="1:15" ht="115.5" customHeight="1">
      <c r="A139" s="263"/>
      <c r="B139" s="257"/>
      <c r="C139" s="256"/>
      <c r="D139" s="224" t="s">
        <v>369</v>
      </c>
      <c r="E139" s="195">
        <v>2028</v>
      </c>
      <c r="F139" s="197">
        <v>9.629</v>
      </c>
      <c r="G139" s="195" t="s">
        <v>372</v>
      </c>
      <c r="H139" s="195">
        <v>4.5</v>
      </c>
      <c r="I139" s="195">
        <v>0</v>
      </c>
      <c r="J139" s="198" t="s">
        <v>156</v>
      </c>
      <c r="K139" s="195">
        <v>0</v>
      </c>
      <c r="L139" s="195" t="s">
        <v>307</v>
      </c>
      <c r="M139" s="195" t="s">
        <v>307</v>
      </c>
      <c r="N139" s="195" t="s">
        <v>307</v>
      </c>
      <c r="O139" s="222"/>
    </row>
    <row r="140" spans="1:15" ht="110.25">
      <c r="A140" s="263"/>
      <c r="B140" s="257"/>
      <c r="C140" s="256"/>
      <c r="D140" s="224" t="s">
        <v>370</v>
      </c>
      <c r="E140" s="195">
        <v>2028</v>
      </c>
      <c r="F140" s="197">
        <v>10.007</v>
      </c>
      <c r="G140" s="195" t="s">
        <v>372</v>
      </c>
      <c r="H140" s="195" t="s">
        <v>373</v>
      </c>
      <c r="I140" s="197">
        <v>210.302</v>
      </c>
      <c r="J140" s="198" t="s">
        <v>156</v>
      </c>
      <c r="K140" s="197">
        <v>1678.209</v>
      </c>
      <c r="L140" s="195" t="s">
        <v>307</v>
      </c>
      <c r="M140" s="195" t="s">
        <v>307</v>
      </c>
      <c r="N140" s="195" t="s">
        <v>307</v>
      </c>
      <c r="O140" s="222" t="s">
        <v>376</v>
      </c>
    </row>
    <row r="141" spans="1:15" ht="94.5">
      <c r="A141" s="263"/>
      <c r="B141" s="257"/>
      <c r="C141" s="256"/>
      <c r="D141" s="224" t="s">
        <v>371</v>
      </c>
      <c r="E141" s="195">
        <v>2028</v>
      </c>
      <c r="F141" s="197">
        <f>23.975+9.558</f>
        <v>33.533</v>
      </c>
      <c r="G141" s="195" t="s">
        <v>372</v>
      </c>
      <c r="H141" s="195" t="s">
        <v>373</v>
      </c>
      <c r="I141" s="197">
        <v>60.76</v>
      </c>
      <c r="J141" s="198" t="s">
        <v>156</v>
      </c>
      <c r="K141" s="197">
        <v>484.84</v>
      </c>
      <c r="L141" s="195" t="s">
        <v>307</v>
      </c>
      <c r="M141" s="195" t="s">
        <v>307</v>
      </c>
      <c r="N141" s="195" t="s">
        <v>307</v>
      </c>
      <c r="O141" s="222" t="s">
        <v>377</v>
      </c>
    </row>
    <row r="142" spans="1:15" ht="31.5">
      <c r="A142" s="263"/>
      <c r="B142" s="257"/>
      <c r="C142" s="256"/>
      <c r="D142" s="76" t="s">
        <v>375</v>
      </c>
      <c r="E142" s="195" t="s">
        <v>307</v>
      </c>
      <c r="F142" s="195" t="s">
        <v>307</v>
      </c>
      <c r="G142" s="195" t="s">
        <v>307</v>
      </c>
      <c r="H142" s="195" t="s">
        <v>307</v>
      </c>
      <c r="I142" s="195" t="s">
        <v>307</v>
      </c>
      <c r="J142" s="195" t="s">
        <v>307</v>
      </c>
      <c r="K142" s="195" t="s">
        <v>307</v>
      </c>
      <c r="L142" s="195" t="s">
        <v>307</v>
      </c>
      <c r="M142" s="195" t="s">
        <v>307</v>
      </c>
      <c r="N142" s="192" t="s">
        <v>307</v>
      </c>
      <c r="O142" s="225"/>
    </row>
    <row r="143" spans="1:15" ht="31.5">
      <c r="A143" s="263"/>
      <c r="B143" s="257"/>
      <c r="C143" s="256"/>
      <c r="D143" s="76" t="s">
        <v>271</v>
      </c>
      <c r="E143" s="195">
        <v>2028</v>
      </c>
      <c r="F143" s="196">
        <v>22.418</v>
      </c>
      <c r="G143" s="195" t="s">
        <v>372</v>
      </c>
      <c r="H143" s="195">
        <v>2.7</v>
      </c>
      <c r="I143" s="195" t="s">
        <v>307</v>
      </c>
      <c r="J143" s="195" t="s">
        <v>307</v>
      </c>
      <c r="K143" s="195" t="s">
        <v>307</v>
      </c>
      <c r="L143" s="195" t="s">
        <v>307</v>
      </c>
      <c r="M143" s="195" t="s">
        <v>307</v>
      </c>
      <c r="N143" s="192" t="s">
        <v>307</v>
      </c>
      <c r="O143" s="225"/>
    </row>
    <row r="144" spans="1:15" ht="18.75">
      <c r="A144" s="258" t="s">
        <v>108</v>
      </c>
      <c r="B144" s="258"/>
      <c r="C144" s="258"/>
      <c r="D144" s="258"/>
      <c r="E144" s="219" t="s">
        <v>307</v>
      </c>
      <c r="F144" s="213">
        <f>F130</f>
        <v>75.58699999999999</v>
      </c>
      <c r="G144" s="219" t="s">
        <v>307</v>
      </c>
      <c r="H144" s="219" t="s">
        <v>307</v>
      </c>
      <c r="I144" s="213">
        <f>I130</f>
        <v>2592.366</v>
      </c>
      <c r="J144" s="220" t="s">
        <v>156</v>
      </c>
      <c r="K144" s="213">
        <f>K130</f>
        <v>12112.848195794331</v>
      </c>
      <c r="L144" s="219" t="s">
        <v>307</v>
      </c>
      <c r="M144" s="219" t="s">
        <v>307</v>
      </c>
      <c r="N144" s="214" t="s">
        <v>307</v>
      </c>
      <c r="O144" s="216"/>
    </row>
    <row r="145" spans="1:15" ht="29.25" customHeight="1">
      <c r="A145" s="264">
        <v>2029</v>
      </c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</row>
    <row r="146" spans="1:15" ht="63.75" customHeight="1">
      <c r="A146" s="259" t="s">
        <v>89</v>
      </c>
      <c r="B146" s="258"/>
      <c r="C146" s="258"/>
      <c r="D146" s="223" t="s">
        <v>80</v>
      </c>
      <c r="E146" s="214" t="s">
        <v>307</v>
      </c>
      <c r="F146" s="217">
        <v>0</v>
      </c>
      <c r="G146" s="214" t="s">
        <v>307</v>
      </c>
      <c r="H146" s="214" t="s">
        <v>307</v>
      </c>
      <c r="I146" s="217">
        <v>0</v>
      </c>
      <c r="J146" s="214" t="s">
        <v>307</v>
      </c>
      <c r="K146" s="218">
        <v>0</v>
      </c>
      <c r="L146" s="214" t="s">
        <v>307</v>
      </c>
      <c r="M146" s="214" t="s">
        <v>307</v>
      </c>
      <c r="N146" s="214" t="s">
        <v>307</v>
      </c>
      <c r="O146" s="216"/>
    </row>
    <row r="147" spans="1:15" ht="91.5" customHeight="1">
      <c r="A147" s="114" t="s">
        <v>92</v>
      </c>
      <c r="B147" s="22" t="s">
        <v>90</v>
      </c>
      <c r="C147" s="16">
        <v>1</v>
      </c>
      <c r="D147" s="114" t="s">
        <v>91</v>
      </c>
      <c r="E147" s="192" t="s">
        <v>307</v>
      </c>
      <c r="F147" s="193">
        <v>0</v>
      </c>
      <c r="G147" s="192" t="s">
        <v>307</v>
      </c>
      <c r="H147" s="192" t="s">
        <v>307</v>
      </c>
      <c r="I147" s="193">
        <v>0</v>
      </c>
      <c r="J147" s="192" t="s">
        <v>307</v>
      </c>
      <c r="K147" s="194">
        <v>0</v>
      </c>
      <c r="L147" s="192" t="s">
        <v>307</v>
      </c>
      <c r="M147" s="192" t="s">
        <v>307</v>
      </c>
      <c r="N147" s="192" t="s">
        <v>307</v>
      </c>
      <c r="O147" s="22" t="s">
        <v>151</v>
      </c>
    </row>
    <row r="148" spans="1:15" ht="78.75">
      <c r="A148" s="114" t="s">
        <v>93</v>
      </c>
      <c r="B148" s="22" t="s">
        <v>90</v>
      </c>
      <c r="C148" s="16">
        <v>1</v>
      </c>
      <c r="D148" s="114" t="s">
        <v>94</v>
      </c>
      <c r="E148" s="192" t="s">
        <v>307</v>
      </c>
      <c r="F148" s="193">
        <v>0</v>
      </c>
      <c r="G148" s="192" t="s">
        <v>307</v>
      </c>
      <c r="H148" s="192" t="s">
        <v>307</v>
      </c>
      <c r="I148" s="193">
        <v>0</v>
      </c>
      <c r="J148" s="192" t="s">
        <v>307</v>
      </c>
      <c r="K148" s="194">
        <v>0</v>
      </c>
      <c r="L148" s="192" t="s">
        <v>307</v>
      </c>
      <c r="M148" s="192" t="s">
        <v>307</v>
      </c>
      <c r="N148" s="192" t="s">
        <v>307</v>
      </c>
      <c r="O148" s="22" t="s">
        <v>152</v>
      </c>
    </row>
    <row r="149" spans="1:15" ht="63">
      <c r="A149" s="114" t="s">
        <v>95</v>
      </c>
      <c r="B149" s="22" t="s">
        <v>90</v>
      </c>
      <c r="C149" s="16">
        <v>1</v>
      </c>
      <c r="D149" s="114" t="s">
        <v>96</v>
      </c>
      <c r="E149" s="192" t="s">
        <v>307</v>
      </c>
      <c r="F149" s="193">
        <v>0</v>
      </c>
      <c r="G149" s="192" t="s">
        <v>307</v>
      </c>
      <c r="H149" s="192" t="s">
        <v>307</v>
      </c>
      <c r="I149" s="193">
        <v>0</v>
      </c>
      <c r="J149" s="192" t="s">
        <v>307</v>
      </c>
      <c r="K149" s="194">
        <v>0</v>
      </c>
      <c r="L149" s="192" t="s">
        <v>307</v>
      </c>
      <c r="M149" s="192" t="s">
        <v>307</v>
      </c>
      <c r="N149" s="192" t="s">
        <v>307</v>
      </c>
      <c r="O149" s="22" t="s">
        <v>153</v>
      </c>
    </row>
    <row r="150" spans="1:15" ht="78" customHeight="1">
      <c r="A150" s="259" t="s">
        <v>97</v>
      </c>
      <c r="B150" s="259"/>
      <c r="C150" s="259"/>
      <c r="D150" s="223" t="s">
        <v>80</v>
      </c>
      <c r="E150" s="214" t="s">
        <v>307</v>
      </c>
      <c r="F150" s="217">
        <v>0</v>
      </c>
      <c r="G150" s="214" t="s">
        <v>307</v>
      </c>
      <c r="H150" s="214" t="s">
        <v>307</v>
      </c>
      <c r="I150" s="217">
        <v>0</v>
      </c>
      <c r="J150" s="214" t="s">
        <v>307</v>
      </c>
      <c r="K150" s="217">
        <v>0</v>
      </c>
      <c r="L150" s="214" t="s">
        <v>307</v>
      </c>
      <c r="M150" s="214" t="s">
        <v>307</v>
      </c>
      <c r="N150" s="214" t="s">
        <v>307</v>
      </c>
      <c r="O150" s="216"/>
    </row>
    <row r="151" spans="1:15" ht="18.75">
      <c r="A151" s="260" t="s">
        <v>99</v>
      </c>
      <c r="B151" s="222" t="s">
        <v>4</v>
      </c>
      <c r="C151" s="193">
        <v>0</v>
      </c>
      <c r="D151" s="260" t="s">
        <v>98</v>
      </c>
      <c r="E151" s="192" t="s">
        <v>307</v>
      </c>
      <c r="F151" s="193">
        <v>0</v>
      </c>
      <c r="G151" s="192" t="s">
        <v>307</v>
      </c>
      <c r="H151" s="192" t="s">
        <v>307</v>
      </c>
      <c r="I151" s="193">
        <v>0</v>
      </c>
      <c r="J151" s="192" t="s">
        <v>307</v>
      </c>
      <c r="K151" s="193">
        <v>0</v>
      </c>
      <c r="L151" s="192" t="s">
        <v>307</v>
      </c>
      <c r="M151" s="192" t="s">
        <v>307</v>
      </c>
      <c r="N151" s="192" t="s">
        <v>307</v>
      </c>
      <c r="O151" s="225"/>
    </row>
    <row r="152" spans="1:15" ht="27" customHeight="1">
      <c r="A152" s="261"/>
      <c r="B152" s="222" t="s">
        <v>277</v>
      </c>
      <c r="C152" s="193">
        <v>0</v>
      </c>
      <c r="D152" s="262"/>
      <c r="E152" s="192" t="s">
        <v>307</v>
      </c>
      <c r="F152" s="193">
        <v>0</v>
      </c>
      <c r="G152" s="192" t="s">
        <v>307</v>
      </c>
      <c r="H152" s="192" t="s">
        <v>307</v>
      </c>
      <c r="I152" s="193">
        <v>0</v>
      </c>
      <c r="J152" s="192" t="s">
        <v>307</v>
      </c>
      <c r="K152" s="193">
        <v>0</v>
      </c>
      <c r="L152" s="192" t="s">
        <v>307</v>
      </c>
      <c r="M152" s="192" t="s">
        <v>307</v>
      </c>
      <c r="N152" s="192" t="s">
        <v>307</v>
      </c>
      <c r="O152" s="225"/>
    </row>
    <row r="153" spans="1:15" ht="18.75">
      <c r="A153" s="261"/>
      <c r="B153" s="222" t="s">
        <v>4</v>
      </c>
      <c r="C153" s="193">
        <v>0</v>
      </c>
      <c r="D153" s="260" t="s">
        <v>359</v>
      </c>
      <c r="E153" s="192" t="s">
        <v>307</v>
      </c>
      <c r="F153" s="193">
        <v>0</v>
      </c>
      <c r="G153" s="192" t="s">
        <v>307</v>
      </c>
      <c r="H153" s="192" t="s">
        <v>307</v>
      </c>
      <c r="I153" s="193">
        <v>0</v>
      </c>
      <c r="J153" s="192" t="s">
        <v>307</v>
      </c>
      <c r="K153" s="193">
        <v>0</v>
      </c>
      <c r="L153" s="192" t="s">
        <v>307</v>
      </c>
      <c r="M153" s="192" t="s">
        <v>307</v>
      </c>
      <c r="N153" s="192" t="s">
        <v>307</v>
      </c>
      <c r="O153" s="225"/>
    </row>
    <row r="154" spans="1:15" ht="18.75">
      <c r="A154" s="262"/>
      <c r="B154" s="222" t="s">
        <v>277</v>
      </c>
      <c r="C154" s="193">
        <v>0</v>
      </c>
      <c r="D154" s="262"/>
      <c r="E154" s="192" t="s">
        <v>307</v>
      </c>
      <c r="F154" s="193">
        <v>0</v>
      </c>
      <c r="G154" s="192" t="s">
        <v>307</v>
      </c>
      <c r="H154" s="192" t="s">
        <v>307</v>
      </c>
      <c r="I154" s="193">
        <v>0</v>
      </c>
      <c r="J154" s="192" t="s">
        <v>307</v>
      </c>
      <c r="K154" s="193">
        <v>0</v>
      </c>
      <c r="L154" s="192" t="s">
        <v>307</v>
      </c>
      <c r="M154" s="192" t="s">
        <v>307</v>
      </c>
      <c r="N154" s="192" t="s">
        <v>307</v>
      </c>
      <c r="O154" s="225"/>
    </row>
    <row r="155" spans="1:15" ht="18.75">
      <c r="A155" s="260" t="s">
        <v>101</v>
      </c>
      <c r="B155" s="222" t="s">
        <v>6</v>
      </c>
      <c r="C155" s="193">
        <v>0</v>
      </c>
      <c r="D155" s="260" t="s">
        <v>100</v>
      </c>
      <c r="E155" s="192" t="s">
        <v>307</v>
      </c>
      <c r="F155" s="193">
        <v>0</v>
      </c>
      <c r="G155" s="192" t="s">
        <v>307</v>
      </c>
      <c r="H155" s="192" t="s">
        <v>307</v>
      </c>
      <c r="I155" s="193">
        <v>0</v>
      </c>
      <c r="J155" s="192" t="s">
        <v>307</v>
      </c>
      <c r="K155" s="193">
        <v>0</v>
      </c>
      <c r="L155" s="192" t="s">
        <v>307</v>
      </c>
      <c r="M155" s="192" t="s">
        <v>307</v>
      </c>
      <c r="N155" s="192" t="s">
        <v>307</v>
      </c>
      <c r="O155" s="225"/>
    </row>
    <row r="156" spans="1:15" ht="28.5" customHeight="1">
      <c r="A156" s="261"/>
      <c r="B156" s="222" t="s">
        <v>277</v>
      </c>
      <c r="C156" s="193">
        <v>0</v>
      </c>
      <c r="D156" s="262"/>
      <c r="E156" s="192" t="s">
        <v>307</v>
      </c>
      <c r="F156" s="193">
        <v>0</v>
      </c>
      <c r="G156" s="192" t="s">
        <v>307</v>
      </c>
      <c r="H156" s="192" t="s">
        <v>307</v>
      </c>
      <c r="I156" s="193">
        <v>0</v>
      </c>
      <c r="J156" s="192" t="s">
        <v>307</v>
      </c>
      <c r="K156" s="193">
        <v>0</v>
      </c>
      <c r="L156" s="192" t="s">
        <v>307</v>
      </c>
      <c r="M156" s="192" t="s">
        <v>307</v>
      </c>
      <c r="N156" s="192" t="s">
        <v>307</v>
      </c>
      <c r="O156" s="225"/>
    </row>
    <row r="157" spans="1:15" ht="18.75">
      <c r="A157" s="261"/>
      <c r="B157" s="222" t="s">
        <v>6</v>
      </c>
      <c r="C157" s="193">
        <v>0</v>
      </c>
      <c r="D157" s="260" t="s">
        <v>360</v>
      </c>
      <c r="E157" s="192" t="s">
        <v>307</v>
      </c>
      <c r="F157" s="193">
        <v>0</v>
      </c>
      <c r="G157" s="192" t="s">
        <v>307</v>
      </c>
      <c r="H157" s="192" t="s">
        <v>307</v>
      </c>
      <c r="I157" s="193">
        <v>0</v>
      </c>
      <c r="J157" s="192" t="s">
        <v>307</v>
      </c>
      <c r="K157" s="193">
        <v>0</v>
      </c>
      <c r="L157" s="192" t="s">
        <v>307</v>
      </c>
      <c r="M157" s="192" t="s">
        <v>307</v>
      </c>
      <c r="N157" s="192" t="s">
        <v>307</v>
      </c>
      <c r="O157" s="225"/>
    </row>
    <row r="158" spans="1:15" ht="18.75">
      <c r="A158" s="262"/>
      <c r="B158" s="222" t="s">
        <v>277</v>
      </c>
      <c r="C158" s="193">
        <v>0</v>
      </c>
      <c r="D158" s="262"/>
      <c r="E158" s="192" t="s">
        <v>307</v>
      </c>
      <c r="F158" s="193">
        <v>0</v>
      </c>
      <c r="G158" s="192" t="s">
        <v>307</v>
      </c>
      <c r="H158" s="192" t="s">
        <v>307</v>
      </c>
      <c r="I158" s="193">
        <v>0</v>
      </c>
      <c r="J158" s="192" t="s">
        <v>307</v>
      </c>
      <c r="K158" s="193">
        <v>0</v>
      </c>
      <c r="L158" s="192" t="s">
        <v>307</v>
      </c>
      <c r="M158" s="192" t="s">
        <v>307</v>
      </c>
      <c r="N158" s="192" t="s">
        <v>307</v>
      </c>
      <c r="O158" s="225"/>
    </row>
    <row r="159" spans="1:15" ht="18.75">
      <c r="A159" s="260" t="s">
        <v>103</v>
      </c>
      <c r="B159" s="222" t="s">
        <v>107</v>
      </c>
      <c r="C159" s="193">
        <v>0</v>
      </c>
      <c r="D159" s="260" t="s">
        <v>102</v>
      </c>
      <c r="E159" s="192" t="s">
        <v>307</v>
      </c>
      <c r="F159" s="193">
        <v>0</v>
      </c>
      <c r="G159" s="192" t="s">
        <v>307</v>
      </c>
      <c r="H159" s="192" t="s">
        <v>307</v>
      </c>
      <c r="I159" s="193">
        <v>0</v>
      </c>
      <c r="J159" s="192" t="s">
        <v>307</v>
      </c>
      <c r="K159" s="193">
        <v>0</v>
      </c>
      <c r="L159" s="192" t="s">
        <v>307</v>
      </c>
      <c r="M159" s="192" t="s">
        <v>307</v>
      </c>
      <c r="N159" s="192" t="s">
        <v>307</v>
      </c>
      <c r="O159" s="225"/>
    </row>
    <row r="160" spans="1:15" ht="18.75">
      <c r="A160" s="261"/>
      <c r="B160" s="222" t="s">
        <v>277</v>
      </c>
      <c r="C160" s="193">
        <v>0</v>
      </c>
      <c r="D160" s="262"/>
      <c r="E160" s="192" t="s">
        <v>307</v>
      </c>
      <c r="F160" s="193">
        <v>0</v>
      </c>
      <c r="G160" s="192" t="s">
        <v>307</v>
      </c>
      <c r="H160" s="192" t="s">
        <v>307</v>
      </c>
      <c r="I160" s="193">
        <v>0</v>
      </c>
      <c r="J160" s="192" t="s">
        <v>307</v>
      </c>
      <c r="K160" s="193">
        <v>0</v>
      </c>
      <c r="L160" s="192" t="s">
        <v>307</v>
      </c>
      <c r="M160" s="192" t="s">
        <v>307</v>
      </c>
      <c r="N160" s="192" t="s">
        <v>307</v>
      </c>
      <c r="O160" s="225"/>
    </row>
    <row r="161" spans="1:15" ht="18.75">
      <c r="A161" s="261"/>
      <c r="B161" s="222" t="s">
        <v>107</v>
      </c>
      <c r="C161" s="193">
        <v>0</v>
      </c>
      <c r="D161" s="260" t="s">
        <v>81</v>
      </c>
      <c r="E161" s="192" t="s">
        <v>307</v>
      </c>
      <c r="F161" s="193">
        <v>0</v>
      </c>
      <c r="G161" s="192" t="s">
        <v>307</v>
      </c>
      <c r="H161" s="192" t="s">
        <v>307</v>
      </c>
      <c r="I161" s="193">
        <v>0</v>
      </c>
      <c r="J161" s="192" t="s">
        <v>307</v>
      </c>
      <c r="K161" s="193">
        <v>0</v>
      </c>
      <c r="L161" s="192" t="s">
        <v>307</v>
      </c>
      <c r="M161" s="192" t="s">
        <v>307</v>
      </c>
      <c r="N161" s="192" t="s">
        <v>307</v>
      </c>
      <c r="O161" s="225"/>
    </row>
    <row r="162" spans="1:15" ht="18.75">
      <c r="A162" s="262"/>
      <c r="B162" s="222" t="s">
        <v>277</v>
      </c>
      <c r="C162" s="193">
        <v>0</v>
      </c>
      <c r="D162" s="262"/>
      <c r="E162" s="192" t="s">
        <v>307</v>
      </c>
      <c r="F162" s="193">
        <v>0</v>
      </c>
      <c r="G162" s="192" t="s">
        <v>307</v>
      </c>
      <c r="H162" s="192" t="s">
        <v>307</v>
      </c>
      <c r="I162" s="193">
        <v>0</v>
      </c>
      <c r="J162" s="192" t="s">
        <v>307</v>
      </c>
      <c r="K162" s="193">
        <v>0</v>
      </c>
      <c r="L162" s="192" t="s">
        <v>307</v>
      </c>
      <c r="M162" s="192" t="s">
        <v>307</v>
      </c>
      <c r="N162" s="192" t="s">
        <v>307</v>
      </c>
      <c r="O162" s="225"/>
    </row>
    <row r="163" spans="1:15" ht="62.25" customHeight="1">
      <c r="A163" s="259" t="s">
        <v>104</v>
      </c>
      <c r="B163" s="259"/>
      <c r="C163" s="259"/>
      <c r="D163" s="223" t="s">
        <v>80</v>
      </c>
      <c r="E163" s="214" t="s">
        <v>307</v>
      </c>
      <c r="F163" s="213">
        <f>F164+F171+F176</f>
        <v>78.29599999999999</v>
      </c>
      <c r="G163" s="214" t="s">
        <v>307</v>
      </c>
      <c r="H163" s="214" t="s">
        <v>307</v>
      </c>
      <c r="I163" s="213">
        <f>I164+I171+('Приложение 1'!D10-'Приложение 1'!I10)</f>
        <v>2582.088</v>
      </c>
      <c r="J163" s="214" t="s">
        <v>307</v>
      </c>
      <c r="K163" s="213">
        <f>K164+K171-F163+('Приложение 1'!D10-'Приложение 1'!I10)*'Приложение 1'!I16</f>
        <v>12512.383643626103</v>
      </c>
      <c r="L163" s="214" t="s">
        <v>307</v>
      </c>
      <c r="M163" s="214" t="s">
        <v>307</v>
      </c>
      <c r="N163" s="214" t="s">
        <v>307</v>
      </c>
      <c r="O163" s="216"/>
    </row>
    <row r="164" spans="1:15" ht="31.5">
      <c r="A164" s="263" t="s">
        <v>105</v>
      </c>
      <c r="B164" s="257" t="s">
        <v>90</v>
      </c>
      <c r="C164" s="256" t="s">
        <v>307</v>
      </c>
      <c r="D164" s="76" t="s">
        <v>106</v>
      </c>
      <c r="E164" s="195">
        <v>2029</v>
      </c>
      <c r="F164" s="127">
        <f>F165+F168</f>
        <v>0</v>
      </c>
      <c r="G164" s="195" t="s">
        <v>307</v>
      </c>
      <c r="H164" s="195" t="s">
        <v>307</v>
      </c>
      <c r="I164" s="127">
        <f>I165+I168</f>
        <v>2324</v>
      </c>
      <c r="J164" s="192" t="s">
        <v>307</v>
      </c>
      <c r="K164" s="127">
        <f>K165+K168</f>
        <v>10448.77</v>
      </c>
      <c r="L164" s="195" t="s">
        <v>307</v>
      </c>
      <c r="M164" s="195" t="s">
        <v>307</v>
      </c>
      <c r="N164" s="192" t="s">
        <v>307</v>
      </c>
      <c r="O164" s="225"/>
    </row>
    <row r="165" spans="1:15" ht="100.5" customHeight="1">
      <c r="A165" s="263"/>
      <c r="B165" s="257"/>
      <c r="C165" s="256"/>
      <c r="D165" s="163" t="s">
        <v>362</v>
      </c>
      <c r="E165" s="195">
        <v>2029</v>
      </c>
      <c r="F165" s="197">
        <f>F166+F167</f>
        <v>0</v>
      </c>
      <c r="G165" s="195" t="s">
        <v>307</v>
      </c>
      <c r="H165" s="195" t="s">
        <v>307</v>
      </c>
      <c r="I165" s="197">
        <f>I166+I167</f>
        <v>2224</v>
      </c>
      <c r="J165" s="198" t="s">
        <v>156</v>
      </c>
      <c r="K165" s="197">
        <f>K166+K167</f>
        <v>9999.17</v>
      </c>
      <c r="L165" s="195" t="s">
        <v>307</v>
      </c>
      <c r="M165" s="195" t="s">
        <v>307</v>
      </c>
      <c r="N165" s="192" t="s">
        <v>307</v>
      </c>
      <c r="O165" s="257" t="s">
        <v>272</v>
      </c>
    </row>
    <row r="166" spans="1:15" ht="18.75">
      <c r="A166" s="263"/>
      <c r="B166" s="257"/>
      <c r="C166" s="256"/>
      <c r="D166" s="163" t="s">
        <v>363</v>
      </c>
      <c r="E166" s="195">
        <v>2029</v>
      </c>
      <c r="F166" s="197">
        <v>0</v>
      </c>
      <c r="G166" s="195" t="s">
        <v>307</v>
      </c>
      <c r="H166" s="195" t="s">
        <v>307</v>
      </c>
      <c r="I166" s="197">
        <v>244</v>
      </c>
      <c r="J166" s="198" t="s">
        <v>156</v>
      </c>
      <c r="K166" s="197">
        <v>1097.03</v>
      </c>
      <c r="L166" s="195" t="s">
        <v>307</v>
      </c>
      <c r="M166" s="195" t="s">
        <v>307</v>
      </c>
      <c r="N166" s="192" t="s">
        <v>307</v>
      </c>
      <c r="O166" s="257"/>
    </row>
    <row r="167" spans="1:15" ht="18.75">
      <c r="A167" s="263"/>
      <c r="B167" s="257"/>
      <c r="C167" s="256"/>
      <c r="D167" s="163" t="s">
        <v>364</v>
      </c>
      <c r="E167" s="195">
        <v>2029</v>
      </c>
      <c r="F167" s="197">
        <v>0</v>
      </c>
      <c r="G167" s="195" t="s">
        <v>307</v>
      </c>
      <c r="H167" s="195" t="s">
        <v>307</v>
      </c>
      <c r="I167" s="197">
        <v>1980</v>
      </c>
      <c r="J167" s="198" t="s">
        <v>156</v>
      </c>
      <c r="K167" s="197">
        <v>8902.14</v>
      </c>
      <c r="L167" s="195" t="s">
        <v>307</v>
      </c>
      <c r="M167" s="195" t="s">
        <v>307</v>
      </c>
      <c r="N167" s="192" t="s">
        <v>307</v>
      </c>
      <c r="O167" s="257"/>
    </row>
    <row r="168" spans="1:15" ht="63">
      <c r="A168" s="263"/>
      <c r="B168" s="257"/>
      <c r="C168" s="256"/>
      <c r="D168" s="224" t="s">
        <v>361</v>
      </c>
      <c r="E168" s="195">
        <v>2029</v>
      </c>
      <c r="F168" s="118">
        <v>0</v>
      </c>
      <c r="G168" s="195" t="s">
        <v>307</v>
      </c>
      <c r="H168" s="195" t="s">
        <v>307</v>
      </c>
      <c r="I168" s="197">
        <v>100</v>
      </c>
      <c r="J168" s="198" t="s">
        <v>156</v>
      </c>
      <c r="K168" s="197">
        <v>449.6</v>
      </c>
      <c r="L168" s="195" t="s">
        <v>307</v>
      </c>
      <c r="M168" s="195" t="s">
        <v>307</v>
      </c>
      <c r="N168" s="192" t="s">
        <v>307</v>
      </c>
      <c r="O168" s="222" t="s">
        <v>287</v>
      </c>
    </row>
    <row r="169" spans="1:15" ht="31.5">
      <c r="A169" s="263"/>
      <c r="B169" s="257"/>
      <c r="C169" s="256"/>
      <c r="D169" s="76" t="s">
        <v>365</v>
      </c>
      <c r="E169" s="195" t="s">
        <v>307</v>
      </c>
      <c r="F169" s="195" t="s">
        <v>307</v>
      </c>
      <c r="G169" s="195" t="s">
        <v>307</v>
      </c>
      <c r="H169" s="195" t="s">
        <v>307</v>
      </c>
      <c r="I169" s="195" t="s">
        <v>307</v>
      </c>
      <c r="J169" s="195" t="s">
        <v>307</v>
      </c>
      <c r="K169" s="195" t="s">
        <v>307</v>
      </c>
      <c r="L169" s="195" t="s">
        <v>307</v>
      </c>
      <c r="M169" s="195" t="s">
        <v>307</v>
      </c>
      <c r="N169" s="192" t="s">
        <v>307</v>
      </c>
      <c r="O169" s="222"/>
    </row>
    <row r="170" spans="1:15" ht="31.5">
      <c r="A170" s="263"/>
      <c r="B170" s="257"/>
      <c r="C170" s="256"/>
      <c r="D170" s="76" t="s">
        <v>366</v>
      </c>
      <c r="E170" s="195" t="s">
        <v>307</v>
      </c>
      <c r="F170" s="195" t="s">
        <v>307</v>
      </c>
      <c r="G170" s="195" t="s">
        <v>307</v>
      </c>
      <c r="H170" s="195" t="s">
        <v>307</v>
      </c>
      <c r="I170" s="195" t="s">
        <v>307</v>
      </c>
      <c r="J170" s="195" t="s">
        <v>307</v>
      </c>
      <c r="K170" s="195" t="s">
        <v>307</v>
      </c>
      <c r="L170" s="195" t="s">
        <v>307</v>
      </c>
      <c r="M170" s="195" t="s">
        <v>307</v>
      </c>
      <c r="N170" s="192" t="s">
        <v>307</v>
      </c>
      <c r="O170" s="222"/>
    </row>
    <row r="171" spans="1:15" ht="47.25">
      <c r="A171" s="263"/>
      <c r="B171" s="257"/>
      <c r="C171" s="256"/>
      <c r="D171" s="76" t="s">
        <v>270</v>
      </c>
      <c r="E171" s="195">
        <v>2029</v>
      </c>
      <c r="F171" s="127">
        <f>SUM(F172:F174)</f>
        <v>53.153</v>
      </c>
      <c r="G171" s="195" t="s">
        <v>372</v>
      </c>
      <c r="H171" s="221">
        <f>(4.5+6.99+6.99)/4</f>
        <v>4.62</v>
      </c>
      <c r="I171" s="127">
        <f>I172+I173+I174</f>
        <v>260.784</v>
      </c>
      <c r="J171" s="198" t="s">
        <v>156</v>
      </c>
      <c r="K171" s="127">
        <f>K172+K173+K174</f>
        <v>2164.284</v>
      </c>
      <c r="L171" s="195" t="s">
        <v>307</v>
      </c>
      <c r="M171" s="195" t="s">
        <v>307</v>
      </c>
      <c r="N171" s="192" t="s">
        <v>307</v>
      </c>
      <c r="O171" s="225"/>
    </row>
    <row r="172" spans="1:15" ht="31.5">
      <c r="A172" s="263"/>
      <c r="B172" s="257"/>
      <c r="C172" s="256"/>
      <c r="D172" s="224" t="s">
        <v>369</v>
      </c>
      <c r="E172" s="195">
        <v>2029</v>
      </c>
      <c r="F172" s="197">
        <v>10.014</v>
      </c>
      <c r="G172" s="195" t="s">
        <v>372</v>
      </c>
      <c r="H172" s="195">
        <v>4.5</v>
      </c>
      <c r="I172" s="195">
        <v>0</v>
      </c>
      <c r="J172" s="198" t="s">
        <v>156</v>
      </c>
      <c r="K172" s="195">
        <v>0</v>
      </c>
      <c r="L172" s="195" t="s">
        <v>307</v>
      </c>
      <c r="M172" s="195" t="s">
        <v>307</v>
      </c>
      <c r="N172" s="195" t="s">
        <v>307</v>
      </c>
      <c r="O172" s="222"/>
    </row>
    <row r="173" spans="1:15" ht="110.25">
      <c r="A173" s="263"/>
      <c r="B173" s="257"/>
      <c r="C173" s="256"/>
      <c r="D173" s="224" t="s">
        <v>370</v>
      </c>
      <c r="E173" s="195">
        <v>2029</v>
      </c>
      <c r="F173" s="197">
        <v>10.014</v>
      </c>
      <c r="G173" s="195" t="s">
        <v>372</v>
      </c>
      <c r="H173" s="195" t="s">
        <v>373</v>
      </c>
      <c r="I173" s="197">
        <v>202.354</v>
      </c>
      <c r="J173" s="198" t="s">
        <v>156</v>
      </c>
      <c r="K173" s="197">
        <v>1679.334</v>
      </c>
      <c r="L173" s="195" t="s">
        <v>307</v>
      </c>
      <c r="M173" s="195" t="s">
        <v>307</v>
      </c>
      <c r="N173" s="195" t="s">
        <v>307</v>
      </c>
      <c r="O173" s="222" t="s">
        <v>376</v>
      </c>
    </row>
    <row r="174" spans="1:15" ht="94.5">
      <c r="A174" s="263"/>
      <c r="B174" s="257"/>
      <c r="C174" s="256"/>
      <c r="D174" s="224" t="s">
        <v>371</v>
      </c>
      <c r="E174" s="195">
        <v>2029</v>
      </c>
      <c r="F174" s="197">
        <f>24.041+9.084</f>
        <v>33.125</v>
      </c>
      <c r="G174" s="195" t="s">
        <v>372</v>
      </c>
      <c r="H174" s="195" t="s">
        <v>373</v>
      </c>
      <c r="I174" s="197">
        <v>58.43</v>
      </c>
      <c r="J174" s="198" t="s">
        <v>156</v>
      </c>
      <c r="K174" s="197">
        <v>484.95</v>
      </c>
      <c r="L174" s="195" t="s">
        <v>307</v>
      </c>
      <c r="M174" s="195" t="s">
        <v>307</v>
      </c>
      <c r="N174" s="195" t="s">
        <v>307</v>
      </c>
      <c r="O174" s="222" t="s">
        <v>377</v>
      </c>
    </row>
    <row r="175" spans="1:15" ht="31.5">
      <c r="A175" s="263"/>
      <c r="B175" s="257"/>
      <c r="C175" s="256"/>
      <c r="D175" s="76" t="s">
        <v>375</v>
      </c>
      <c r="E175" s="195" t="s">
        <v>307</v>
      </c>
      <c r="F175" s="195" t="s">
        <v>307</v>
      </c>
      <c r="G175" s="195" t="s">
        <v>307</v>
      </c>
      <c r="H175" s="195" t="s">
        <v>307</v>
      </c>
      <c r="I175" s="195" t="s">
        <v>307</v>
      </c>
      <c r="J175" s="195" t="s">
        <v>307</v>
      </c>
      <c r="K175" s="195" t="s">
        <v>307</v>
      </c>
      <c r="L175" s="195" t="s">
        <v>307</v>
      </c>
      <c r="M175" s="195" t="s">
        <v>307</v>
      </c>
      <c r="N175" s="192" t="s">
        <v>307</v>
      </c>
      <c r="O175" s="225"/>
    </row>
    <row r="176" spans="1:15" ht="31.5">
      <c r="A176" s="263"/>
      <c r="B176" s="257"/>
      <c r="C176" s="256"/>
      <c r="D176" s="76" t="s">
        <v>271</v>
      </c>
      <c r="E176" s="195">
        <v>2029</v>
      </c>
      <c r="F176" s="196">
        <v>25.143</v>
      </c>
      <c r="G176" s="195" t="s">
        <v>372</v>
      </c>
      <c r="H176" s="195">
        <v>2.7</v>
      </c>
      <c r="I176" s="195" t="s">
        <v>307</v>
      </c>
      <c r="J176" s="195" t="s">
        <v>307</v>
      </c>
      <c r="K176" s="195" t="s">
        <v>307</v>
      </c>
      <c r="L176" s="195" t="s">
        <v>307</v>
      </c>
      <c r="M176" s="195" t="s">
        <v>307</v>
      </c>
      <c r="N176" s="192" t="s">
        <v>307</v>
      </c>
      <c r="O176" s="225"/>
    </row>
    <row r="177" spans="1:15" ht="18.75">
      <c r="A177" s="258" t="s">
        <v>108</v>
      </c>
      <c r="B177" s="258"/>
      <c r="C177" s="258"/>
      <c r="D177" s="258"/>
      <c r="E177" s="219" t="s">
        <v>307</v>
      </c>
      <c r="F177" s="213">
        <f>F163</f>
        <v>78.29599999999999</v>
      </c>
      <c r="G177" s="219" t="s">
        <v>307</v>
      </c>
      <c r="H177" s="219" t="s">
        <v>307</v>
      </c>
      <c r="I177" s="213">
        <f>I163</f>
        <v>2582.088</v>
      </c>
      <c r="J177" s="220" t="s">
        <v>156</v>
      </c>
      <c r="K177" s="213">
        <f>K163</f>
        <v>12512.383643626103</v>
      </c>
      <c r="L177" s="219" t="s">
        <v>307</v>
      </c>
      <c r="M177" s="219" t="s">
        <v>307</v>
      </c>
      <c r="N177" s="214" t="s">
        <v>307</v>
      </c>
      <c r="O177" s="216"/>
    </row>
    <row r="178" spans="1:15" ht="18.75">
      <c r="A178" s="258" t="s">
        <v>404</v>
      </c>
      <c r="B178" s="258"/>
      <c r="C178" s="258"/>
      <c r="D178" s="258"/>
      <c r="E178" s="219" t="s">
        <v>307</v>
      </c>
      <c r="F178" s="213">
        <f>F45+F78+F111+F144+F177</f>
        <v>408.551</v>
      </c>
      <c r="G178" s="219" t="s">
        <v>307</v>
      </c>
      <c r="H178" s="219" t="s">
        <v>307</v>
      </c>
      <c r="I178" s="213">
        <f>I45+I78+I111+I144+I177</f>
        <v>13520.070000000002</v>
      </c>
      <c r="J178" s="220" t="s">
        <v>156</v>
      </c>
      <c r="K178" s="213">
        <f>K45+K78+K111+K144+K177</f>
        <v>62500.93307427867</v>
      </c>
      <c r="L178" s="219" t="s">
        <v>307</v>
      </c>
      <c r="M178" s="219" t="s">
        <v>307</v>
      </c>
      <c r="N178" s="214" t="s">
        <v>307</v>
      </c>
      <c r="O178" s="216"/>
    </row>
    <row r="180" spans="1:15" s="4" customFormat="1" ht="72" customHeight="1">
      <c r="A180" s="275" t="s">
        <v>399</v>
      </c>
      <c r="B180" s="275"/>
      <c r="C180" s="275"/>
      <c r="D180" s="227"/>
      <c r="E180" s="273" t="s">
        <v>402</v>
      </c>
      <c r="F180" s="273"/>
      <c r="G180" s="273"/>
      <c r="H180" s="273"/>
      <c r="I180" s="273"/>
      <c r="J180" s="232"/>
      <c r="K180" s="232"/>
      <c r="L180" s="232"/>
      <c r="M180" s="171"/>
      <c r="N180" s="171"/>
      <c r="O180" s="228" t="s">
        <v>336</v>
      </c>
    </row>
    <row r="181" spans="1:15" s="4" customFormat="1" ht="20.25">
      <c r="A181" s="171"/>
      <c r="B181" s="171"/>
      <c r="C181" s="171" t="s">
        <v>150</v>
      </c>
      <c r="D181" s="171"/>
      <c r="E181" s="227"/>
      <c r="F181" s="227"/>
      <c r="G181" s="227"/>
      <c r="H181" s="227"/>
      <c r="I181" s="227"/>
      <c r="J181" s="171"/>
      <c r="K181" s="171"/>
      <c r="L181" s="171"/>
      <c r="M181" s="171"/>
      <c r="N181" s="171"/>
      <c r="O181" s="171"/>
    </row>
    <row r="182" s="4" customFormat="1" ht="163.5" customHeight="1">
      <c r="B182"/>
    </row>
    <row r="183" spans="1:15" ht="15.75">
      <c r="A183" s="272" t="s">
        <v>401</v>
      </c>
      <c r="B183" s="272"/>
      <c r="C183" s="272"/>
      <c r="E183"/>
      <c r="F183"/>
      <c r="G183"/>
      <c r="H183"/>
      <c r="I183"/>
      <c r="J183"/>
      <c r="K183"/>
      <c r="L183"/>
      <c r="M183"/>
      <c r="N183"/>
      <c r="O183"/>
    </row>
    <row r="184" spans="1:15" ht="15.75">
      <c r="A184" s="272" t="s">
        <v>400</v>
      </c>
      <c r="B184" s="272"/>
      <c r="C184"/>
      <c r="D184"/>
      <c r="E184"/>
      <c r="F184"/>
      <c r="G184"/>
      <c r="H184"/>
      <c r="I184"/>
      <c r="J184"/>
      <c r="K184"/>
      <c r="L184"/>
      <c r="M184"/>
      <c r="N184"/>
      <c r="O184"/>
    </row>
  </sheetData>
  <sheetProtection/>
  <mergeCells count="116">
    <mergeCell ref="A178:D178"/>
    <mergeCell ref="A184:B184"/>
    <mergeCell ref="E180:I180"/>
    <mergeCell ref="A183:C183"/>
    <mergeCell ref="N2:O2"/>
    <mergeCell ref="O165:O167"/>
    <mergeCell ref="A177:D177"/>
    <mergeCell ref="A180:C180"/>
    <mergeCell ref="A159:A162"/>
    <mergeCell ref="D159:D160"/>
    <mergeCell ref="D161:D162"/>
    <mergeCell ref="A163:C163"/>
    <mergeCell ref="A164:A176"/>
    <mergeCell ref="B164:B176"/>
    <mergeCell ref="C164:C176"/>
    <mergeCell ref="A150:C150"/>
    <mergeCell ref="A151:A154"/>
    <mergeCell ref="D151:D152"/>
    <mergeCell ref="D153:D154"/>
    <mergeCell ref="A155:A158"/>
    <mergeCell ref="D155:D156"/>
    <mergeCell ref="D157:D158"/>
    <mergeCell ref="A27:A30"/>
    <mergeCell ref="D29:D30"/>
    <mergeCell ref="A144:D144"/>
    <mergeCell ref="A145:O145"/>
    <mergeCell ref="A146:C146"/>
    <mergeCell ref="A131:A143"/>
    <mergeCell ref="B131:B143"/>
    <mergeCell ref="C131:C143"/>
    <mergeCell ref="A5:O5"/>
    <mergeCell ref="A31:C31"/>
    <mergeCell ref="A18:C18"/>
    <mergeCell ref="L10:N10"/>
    <mergeCell ref="I10:K10"/>
    <mergeCell ref="G11:G12"/>
    <mergeCell ref="O10:O12"/>
    <mergeCell ref="H11:H12"/>
    <mergeCell ref="I11:J11"/>
    <mergeCell ref="K11:K12"/>
    <mergeCell ref="D10:H10"/>
    <mergeCell ref="A45:D45"/>
    <mergeCell ref="D11:D12"/>
    <mergeCell ref="E11:E12"/>
    <mergeCell ref="F11:F12"/>
    <mergeCell ref="A10:C10"/>
    <mergeCell ref="B32:B44"/>
    <mergeCell ref="D27:D28"/>
    <mergeCell ref="A13:O13"/>
    <mergeCell ref="A14:C14"/>
    <mergeCell ref="A11:A12"/>
    <mergeCell ref="B11:B12"/>
    <mergeCell ref="O33:O35"/>
    <mergeCell ref="A32:A44"/>
    <mergeCell ref="C11:C12"/>
    <mergeCell ref="A130:C130"/>
    <mergeCell ref="A46:O46"/>
    <mergeCell ref="A47:C47"/>
    <mergeCell ref="A113:C113"/>
    <mergeCell ref="A117:C117"/>
    <mergeCell ref="O132:O134"/>
    <mergeCell ref="A85:A88"/>
    <mergeCell ref="D85:D86"/>
    <mergeCell ref="D87:D88"/>
    <mergeCell ref="D122:D123"/>
    <mergeCell ref="D124:D125"/>
    <mergeCell ref="A122:A125"/>
    <mergeCell ref="A97:C97"/>
    <mergeCell ref="A98:A110"/>
    <mergeCell ref="B98:B110"/>
    <mergeCell ref="A60:A63"/>
    <mergeCell ref="C32:C44"/>
    <mergeCell ref="A80:C80"/>
    <mergeCell ref="A51:C51"/>
    <mergeCell ref="A126:A129"/>
    <mergeCell ref="D126:D127"/>
    <mergeCell ref="D128:D129"/>
    <mergeCell ref="A118:A121"/>
    <mergeCell ref="D118:D119"/>
    <mergeCell ref="D120:D121"/>
    <mergeCell ref="A7:O7"/>
    <mergeCell ref="A8:O8"/>
    <mergeCell ref="A19:A22"/>
    <mergeCell ref="D19:D20"/>
    <mergeCell ref="D21:D22"/>
    <mergeCell ref="D25:D26"/>
    <mergeCell ref="D23:D24"/>
    <mergeCell ref="A23:A26"/>
    <mergeCell ref="N11:N12"/>
    <mergeCell ref="L11:M11"/>
    <mergeCell ref="D60:D61"/>
    <mergeCell ref="D62:D63"/>
    <mergeCell ref="A64:C64"/>
    <mergeCell ref="A65:A77"/>
    <mergeCell ref="A112:O112"/>
    <mergeCell ref="B65:B77"/>
    <mergeCell ref="C65:C77"/>
    <mergeCell ref="O66:O68"/>
    <mergeCell ref="A78:D78"/>
    <mergeCell ref="A79:O79"/>
    <mergeCell ref="A52:A55"/>
    <mergeCell ref="D52:D53"/>
    <mergeCell ref="D54:D55"/>
    <mergeCell ref="A56:A59"/>
    <mergeCell ref="D56:D57"/>
    <mergeCell ref="D58:D59"/>
    <mergeCell ref="C98:C110"/>
    <mergeCell ref="O99:O101"/>
    <mergeCell ref="A111:D111"/>
    <mergeCell ref="A84:C84"/>
    <mergeCell ref="A89:A92"/>
    <mergeCell ref="D89:D90"/>
    <mergeCell ref="D91:D92"/>
    <mergeCell ref="A93:A96"/>
    <mergeCell ref="D93:D94"/>
    <mergeCell ref="D95:D96"/>
  </mergeCells>
  <printOptions/>
  <pageMargins left="0.5905511811023623" right="0.1968503937007874" top="0.3937007874015748" bottom="0.3937007874015748" header="0" footer="0"/>
  <pageSetup horizontalDpi="600" verticalDpi="600" orientation="landscape" paperSize="9" scale="48" r:id="rId1"/>
  <ignoredErrors>
    <ignoredError sqref="F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="85" zoomScaleSheetLayoutView="85" zoomScalePageLayoutView="20" workbookViewId="0" topLeftCell="A16">
      <pane xSplit="3" topLeftCell="D1" activePane="topRight" state="frozen"/>
      <selection pane="topLeft" activeCell="A3" sqref="A3"/>
      <selection pane="topRight" activeCell="A4" sqref="A4:N4"/>
    </sheetView>
  </sheetViews>
  <sheetFormatPr defaultColWidth="9.00390625" defaultRowHeight="12.75"/>
  <cols>
    <col min="1" max="1" width="4.625" style="0" customWidth="1"/>
    <col min="2" max="2" width="24.875" style="0" customWidth="1"/>
    <col min="3" max="3" width="8.875" style="0" customWidth="1"/>
    <col min="4" max="4" width="7.625" style="0" customWidth="1"/>
    <col min="5" max="5" width="7.25390625" style="0" customWidth="1"/>
    <col min="6" max="6" width="7.625" style="0" customWidth="1"/>
    <col min="7" max="7" width="7.25390625" style="0" customWidth="1"/>
    <col min="8" max="8" width="7.625" style="0" customWidth="1"/>
    <col min="9" max="9" width="7.25390625" style="0" customWidth="1"/>
    <col min="10" max="10" width="7.375" style="0" customWidth="1"/>
    <col min="11" max="11" width="7.25390625" style="0" customWidth="1"/>
    <col min="12" max="12" width="7.625" style="0" customWidth="1"/>
    <col min="13" max="13" width="7.25390625" style="0" customWidth="1"/>
    <col min="14" max="14" width="14.625" style="0" customWidth="1"/>
  </cols>
  <sheetData>
    <row r="1" spans="12:14" ht="15.75">
      <c r="L1" s="239" t="s">
        <v>397</v>
      </c>
      <c r="M1" s="239"/>
      <c r="N1" s="239"/>
    </row>
    <row r="2" spans="11:14" ht="64.5" customHeight="1">
      <c r="K2" s="240" t="s">
        <v>308</v>
      </c>
      <c r="L2" s="240"/>
      <c r="M2" s="240"/>
      <c r="N2" s="240"/>
    </row>
    <row r="3" ht="15.75">
      <c r="M3" s="170"/>
    </row>
    <row r="4" spans="1:14" ht="76.5" customHeight="1">
      <c r="A4" s="288" t="s">
        <v>398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</row>
    <row r="5" spans="1:14" ht="22.5" customHeight="1">
      <c r="A5" s="287" t="s">
        <v>403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</row>
    <row r="6" spans="1:14" ht="22.5" customHeight="1">
      <c r="A6" s="245" t="s">
        <v>309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</row>
    <row r="8" spans="1:14" s="17" customFormat="1" ht="30" customHeight="1">
      <c r="A8" s="253" t="s">
        <v>113</v>
      </c>
      <c r="B8" s="253" t="s">
        <v>114</v>
      </c>
      <c r="C8" s="286" t="s">
        <v>115</v>
      </c>
      <c r="D8" s="276" t="s">
        <v>116</v>
      </c>
      <c r="E8" s="277"/>
      <c r="F8" s="277"/>
      <c r="G8" s="277"/>
      <c r="H8" s="277"/>
      <c r="I8" s="277"/>
      <c r="J8" s="277"/>
      <c r="K8" s="277"/>
      <c r="L8" s="277"/>
      <c r="M8" s="278"/>
      <c r="N8" s="253" t="s">
        <v>75</v>
      </c>
    </row>
    <row r="9" spans="1:14" s="17" customFormat="1" ht="22.5" customHeight="1">
      <c r="A9" s="253"/>
      <c r="B9" s="253"/>
      <c r="C9" s="286"/>
      <c r="D9" s="279"/>
      <c r="E9" s="280"/>
      <c r="F9" s="280"/>
      <c r="G9" s="280"/>
      <c r="H9" s="280"/>
      <c r="I9" s="280"/>
      <c r="J9" s="280"/>
      <c r="K9" s="280"/>
      <c r="L9" s="280"/>
      <c r="M9" s="281"/>
      <c r="N9" s="253"/>
    </row>
    <row r="10" spans="1:14" s="17" customFormat="1" ht="17.25" customHeight="1">
      <c r="A10" s="253"/>
      <c r="B10" s="253"/>
      <c r="C10" s="286"/>
      <c r="D10" s="286" t="s">
        <v>382</v>
      </c>
      <c r="E10" s="286"/>
      <c r="F10" s="286" t="s">
        <v>383</v>
      </c>
      <c r="G10" s="286"/>
      <c r="H10" s="286" t="s">
        <v>384</v>
      </c>
      <c r="I10" s="286"/>
      <c r="J10" s="286" t="s">
        <v>385</v>
      </c>
      <c r="K10" s="286"/>
      <c r="L10" s="286" t="s">
        <v>386</v>
      </c>
      <c r="M10" s="286"/>
      <c r="N10" s="253"/>
    </row>
    <row r="11" spans="1:14" s="17" customFormat="1" ht="51.75" customHeight="1">
      <c r="A11" s="172">
        <v>1</v>
      </c>
      <c r="B11" s="3" t="s">
        <v>117</v>
      </c>
      <c r="C11" s="2" t="s">
        <v>118</v>
      </c>
      <c r="D11" s="282">
        <v>0.1743</v>
      </c>
      <c r="E11" s="283"/>
      <c r="F11" s="283"/>
      <c r="G11" s="283"/>
      <c r="H11" s="283"/>
      <c r="I11" s="283"/>
      <c r="J11" s="283"/>
      <c r="K11" s="283"/>
      <c r="L11" s="283"/>
      <c r="M11" s="284"/>
      <c r="N11" s="175"/>
    </row>
    <row r="12" spans="1:14" s="17" customFormat="1" ht="20.25" customHeight="1">
      <c r="A12" s="172"/>
      <c r="B12" s="3"/>
      <c r="C12" s="2"/>
      <c r="D12" s="253" t="s">
        <v>381</v>
      </c>
      <c r="E12" s="253"/>
      <c r="F12" s="253"/>
      <c r="G12" s="253"/>
      <c r="H12" s="253"/>
      <c r="I12" s="253"/>
      <c r="J12" s="253"/>
      <c r="K12" s="253"/>
      <c r="L12" s="253"/>
      <c r="M12" s="253"/>
      <c r="N12" s="175"/>
    </row>
    <row r="13" spans="1:14" s="17" customFormat="1" ht="45.75" customHeight="1">
      <c r="A13" s="172">
        <v>2</v>
      </c>
      <c r="B13" s="3" t="s">
        <v>393</v>
      </c>
      <c r="C13" s="2" t="s">
        <v>387</v>
      </c>
      <c r="D13" s="158">
        <v>2.29</v>
      </c>
      <c r="E13" s="158">
        <v>1.36</v>
      </c>
      <c r="F13" s="158">
        <v>2.4</v>
      </c>
      <c r="G13" s="158">
        <v>1.7</v>
      </c>
      <c r="H13" s="158">
        <v>1.89</v>
      </c>
      <c r="I13" s="158">
        <v>1.2</v>
      </c>
      <c r="J13" s="158">
        <v>2.26</v>
      </c>
      <c r="K13" s="158">
        <v>1.66</v>
      </c>
      <c r="L13" s="158">
        <v>1.89</v>
      </c>
      <c r="M13" s="158">
        <v>1.2</v>
      </c>
      <c r="N13" s="175"/>
    </row>
    <row r="14" spans="1:14" ht="20.25" customHeight="1">
      <c r="A14" s="172"/>
      <c r="B14" s="3"/>
      <c r="C14" s="235"/>
      <c r="D14" s="253" t="s">
        <v>389</v>
      </c>
      <c r="E14" s="253"/>
      <c r="F14" s="253"/>
      <c r="G14" s="253"/>
      <c r="H14" s="253"/>
      <c r="I14" s="253"/>
      <c r="J14" s="253"/>
      <c r="K14" s="253"/>
      <c r="L14" s="253"/>
      <c r="M14" s="253"/>
      <c r="N14" s="175"/>
    </row>
    <row r="15" spans="1:14" s="17" customFormat="1" ht="39" customHeight="1">
      <c r="A15" s="172">
        <v>3</v>
      </c>
      <c r="B15" s="3" t="s">
        <v>394</v>
      </c>
      <c r="C15" s="2" t="s">
        <v>388</v>
      </c>
      <c r="D15" s="158">
        <v>3.87</v>
      </c>
      <c r="E15" s="158">
        <v>3.87</v>
      </c>
      <c r="F15" s="158">
        <v>3.72</v>
      </c>
      <c r="G15" s="158">
        <v>3.72</v>
      </c>
      <c r="H15" s="158">
        <v>3.58</v>
      </c>
      <c r="I15" s="158">
        <v>3.58</v>
      </c>
      <c r="J15" s="158">
        <v>3.44</v>
      </c>
      <c r="K15" s="158">
        <v>3.44</v>
      </c>
      <c r="L15" s="158">
        <v>3.31</v>
      </c>
      <c r="M15" s="158">
        <v>3.31</v>
      </c>
      <c r="N15" s="175"/>
    </row>
    <row r="16" spans="1:14" s="4" customFormat="1" ht="20.25" customHeight="1">
      <c r="A16" s="236"/>
      <c r="B16" s="237"/>
      <c r="C16" s="237"/>
      <c r="D16" s="253" t="s">
        <v>390</v>
      </c>
      <c r="E16" s="253"/>
      <c r="F16" s="253"/>
      <c r="G16" s="253"/>
      <c r="H16" s="253"/>
      <c r="I16" s="253"/>
      <c r="J16" s="253"/>
      <c r="K16" s="253"/>
      <c r="L16" s="253"/>
      <c r="M16" s="253"/>
      <c r="N16" s="237"/>
    </row>
    <row r="17" spans="1:14" s="17" customFormat="1" ht="64.5" customHeight="1">
      <c r="A17" s="172">
        <v>4</v>
      </c>
      <c r="B17" s="3" t="s">
        <v>394</v>
      </c>
      <c r="C17" s="2" t="s">
        <v>388</v>
      </c>
      <c r="D17" s="158">
        <v>3.14</v>
      </c>
      <c r="E17" s="158">
        <v>3.14</v>
      </c>
      <c r="F17" s="158">
        <v>3.02</v>
      </c>
      <c r="G17" s="158">
        <v>3.02</v>
      </c>
      <c r="H17" s="158">
        <v>2.91</v>
      </c>
      <c r="I17" s="158">
        <v>2.91</v>
      </c>
      <c r="J17" s="158">
        <v>2.79</v>
      </c>
      <c r="K17" s="158">
        <v>2.79</v>
      </c>
      <c r="L17" s="158">
        <v>2.69</v>
      </c>
      <c r="M17" s="158">
        <v>2.69</v>
      </c>
      <c r="N17" s="175"/>
    </row>
    <row r="18" spans="1:14" s="4" customFormat="1" ht="20.25" customHeight="1">
      <c r="A18" s="236"/>
      <c r="B18" s="237"/>
      <c r="C18" s="237"/>
      <c r="D18" s="253" t="s">
        <v>391</v>
      </c>
      <c r="E18" s="253"/>
      <c r="F18" s="253"/>
      <c r="G18" s="253"/>
      <c r="H18" s="253"/>
      <c r="I18" s="253"/>
      <c r="J18" s="253"/>
      <c r="K18" s="253"/>
      <c r="L18" s="253"/>
      <c r="M18" s="253"/>
      <c r="N18" s="237"/>
    </row>
    <row r="19" spans="1:14" s="17" customFormat="1" ht="39" customHeight="1">
      <c r="A19" s="172">
        <v>5</v>
      </c>
      <c r="B19" s="3" t="s">
        <v>394</v>
      </c>
      <c r="C19" s="2" t="s">
        <v>388</v>
      </c>
      <c r="D19" s="158">
        <v>1.09</v>
      </c>
      <c r="E19" s="158">
        <v>1.09</v>
      </c>
      <c r="F19" s="158">
        <v>1.05</v>
      </c>
      <c r="G19" s="158">
        <v>1.05</v>
      </c>
      <c r="H19" s="158">
        <v>1.01</v>
      </c>
      <c r="I19" s="158">
        <v>1.01</v>
      </c>
      <c r="J19" s="158">
        <v>0.97</v>
      </c>
      <c r="K19" s="158">
        <v>0.97</v>
      </c>
      <c r="L19" s="158">
        <v>0.93</v>
      </c>
      <c r="M19" s="158">
        <v>0.93</v>
      </c>
      <c r="N19" s="175"/>
    </row>
    <row r="20" spans="1:14" s="4" customFormat="1" ht="20.25" customHeight="1">
      <c r="A20" s="236"/>
      <c r="B20" s="237"/>
      <c r="C20" s="237"/>
      <c r="D20" s="253" t="s">
        <v>392</v>
      </c>
      <c r="E20" s="253"/>
      <c r="F20" s="253"/>
      <c r="G20" s="253"/>
      <c r="H20" s="253"/>
      <c r="I20" s="253"/>
      <c r="J20" s="253"/>
      <c r="K20" s="253"/>
      <c r="L20" s="253"/>
      <c r="M20" s="253"/>
      <c r="N20" s="237"/>
    </row>
    <row r="21" spans="1:14" s="17" customFormat="1" ht="45" customHeight="1">
      <c r="A21" s="172">
        <v>6</v>
      </c>
      <c r="B21" s="3" t="s">
        <v>395</v>
      </c>
      <c r="C21" s="2" t="s">
        <v>387</v>
      </c>
      <c r="D21" s="231">
        <v>26.21933</v>
      </c>
      <c r="E21" s="231" t="s">
        <v>307</v>
      </c>
      <c r="F21" s="231">
        <v>26.21933</v>
      </c>
      <c r="G21" s="231" t="s">
        <v>307</v>
      </c>
      <c r="H21" s="231">
        <v>26.21933</v>
      </c>
      <c r="I21" s="231" t="s">
        <v>307</v>
      </c>
      <c r="J21" s="231">
        <v>26.21933</v>
      </c>
      <c r="K21" s="231" t="s">
        <v>307</v>
      </c>
      <c r="L21" s="231">
        <v>26.21933</v>
      </c>
      <c r="M21" s="231" t="s">
        <v>307</v>
      </c>
      <c r="N21" s="175"/>
    </row>
    <row r="22" spans="1:14" s="17" customFormat="1" ht="46.5" customHeight="1">
      <c r="A22" s="172">
        <v>7</v>
      </c>
      <c r="B22" s="3" t="s">
        <v>396</v>
      </c>
      <c r="C22" s="2" t="s">
        <v>388</v>
      </c>
      <c r="D22" s="231">
        <v>31.41803</v>
      </c>
      <c r="E22" s="231" t="s">
        <v>307</v>
      </c>
      <c r="F22" s="231">
        <v>31.41803</v>
      </c>
      <c r="G22" s="231" t="s">
        <v>307</v>
      </c>
      <c r="H22" s="231">
        <v>31.41803</v>
      </c>
      <c r="I22" s="231" t="s">
        <v>307</v>
      </c>
      <c r="J22" s="231">
        <v>31.41803</v>
      </c>
      <c r="K22" s="231" t="s">
        <v>307</v>
      </c>
      <c r="L22" s="231">
        <v>31.41803</v>
      </c>
      <c r="M22" s="231" t="s">
        <v>307</v>
      </c>
      <c r="N22" s="175"/>
    </row>
    <row r="23" ht="19.5" customHeight="1"/>
    <row r="24" spans="1:14" s="4" customFormat="1" ht="63.75" customHeight="1">
      <c r="A24" s="252" t="s">
        <v>399</v>
      </c>
      <c r="B24" s="252"/>
      <c r="C24" s="252"/>
      <c r="D24" s="285"/>
      <c r="E24" s="285"/>
      <c r="F24" s="173"/>
      <c r="G24" s="251"/>
      <c r="H24" s="251"/>
      <c r="M24" s="250" t="s">
        <v>336</v>
      </c>
      <c r="N24" s="250"/>
    </row>
    <row r="25" spans="1:8" s="4" customFormat="1" ht="15.75">
      <c r="A25" s="17"/>
      <c r="C25" s="4" t="s">
        <v>150</v>
      </c>
      <c r="D25" s="173"/>
      <c r="E25" s="173"/>
      <c r="F25" s="173"/>
      <c r="G25" s="173"/>
      <c r="H25" s="173"/>
    </row>
    <row r="26" s="4" customFormat="1" ht="113.25" customHeight="1">
      <c r="B26"/>
    </row>
    <row r="27" spans="1:3" ht="12.75">
      <c r="A27" s="238" t="s">
        <v>401</v>
      </c>
      <c r="B27" s="238"/>
      <c r="C27" s="238"/>
    </row>
    <row r="28" spans="1:2" ht="12.75">
      <c r="A28" s="246" t="s">
        <v>400</v>
      </c>
      <c r="B28" s="246"/>
    </row>
  </sheetData>
  <sheetProtection/>
  <mergeCells count="26">
    <mergeCell ref="K2:N2"/>
    <mergeCell ref="L1:N1"/>
    <mergeCell ref="A5:N5"/>
    <mergeCell ref="A6:N6"/>
    <mergeCell ref="L10:M10"/>
    <mergeCell ref="A4:N4"/>
    <mergeCell ref="A8:A10"/>
    <mergeCell ref="B8:B10"/>
    <mergeCell ref="C8:C10"/>
    <mergeCell ref="A24:C24"/>
    <mergeCell ref="D24:E24"/>
    <mergeCell ref="G24:H24"/>
    <mergeCell ref="M24:N24"/>
    <mergeCell ref="A28:B28"/>
    <mergeCell ref="H10:I10"/>
    <mergeCell ref="J10:K10"/>
    <mergeCell ref="D10:E10"/>
    <mergeCell ref="F10:G10"/>
    <mergeCell ref="N8:N10"/>
    <mergeCell ref="D14:M14"/>
    <mergeCell ref="D16:M16"/>
    <mergeCell ref="D18:M18"/>
    <mergeCell ref="D20:M20"/>
    <mergeCell ref="D12:M12"/>
    <mergeCell ref="D8:M9"/>
    <mergeCell ref="D11:M11"/>
  </mergeCells>
  <printOptions/>
  <pageMargins left="0.5905511811023623" right="0.1968503937007874" top="0.3937007874015748" bottom="0.3937007874015748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L32"/>
  <sheetViews>
    <sheetView view="pageBreakPreview" zoomScaleSheetLayoutView="100" zoomScalePageLayoutView="0" workbookViewId="0" topLeftCell="A1">
      <selection activeCell="D7" sqref="D7"/>
    </sheetView>
  </sheetViews>
  <sheetFormatPr defaultColWidth="9.00390625" defaultRowHeight="12.75" outlineLevelRow="1"/>
  <cols>
    <col min="1" max="1" width="4.75390625" style="6" customWidth="1"/>
    <col min="2" max="2" width="40.00390625" style="0" customWidth="1"/>
    <col min="3" max="3" width="10.625" style="0" customWidth="1"/>
    <col min="4" max="4" width="13.25390625" style="0" customWidth="1"/>
    <col min="5" max="5" width="12.625" style="0" customWidth="1"/>
    <col min="6" max="6" width="12.875" style="0" customWidth="1"/>
    <col min="7" max="7" width="11.125" style="0" customWidth="1"/>
    <col min="8" max="8" width="12.625" style="0" customWidth="1"/>
    <col min="9" max="9" width="16.875" style="0" customWidth="1"/>
    <col min="10" max="10" width="14.875" style="4" customWidth="1"/>
  </cols>
  <sheetData>
    <row r="1" ht="12.75">
      <c r="J1"/>
    </row>
    <row r="2" ht="15.75">
      <c r="J2" s="1" t="s">
        <v>121</v>
      </c>
    </row>
    <row r="3" spans="4:10" ht="12" customHeight="1">
      <c r="D3" s="63"/>
      <c r="E3" s="63"/>
      <c r="J3" s="1"/>
    </row>
    <row r="4" spans="1:9" ht="19.5" customHeight="1" thickBot="1">
      <c r="A4" s="7"/>
      <c r="B4" s="271" t="s">
        <v>122</v>
      </c>
      <c r="C4" s="271"/>
      <c r="D4" s="271"/>
      <c r="E4" s="271"/>
      <c r="F4" s="271"/>
      <c r="G4" s="271"/>
      <c r="H4" s="271"/>
      <c r="I4" s="271"/>
    </row>
    <row r="5" spans="1:10" ht="17.25" customHeight="1">
      <c r="A5" s="304" t="s">
        <v>33</v>
      </c>
      <c r="B5" s="290" t="s">
        <v>1</v>
      </c>
      <c r="C5" s="290" t="s">
        <v>2</v>
      </c>
      <c r="D5" s="290" t="s">
        <v>159</v>
      </c>
      <c r="E5" s="290" t="s">
        <v>160</v>
      </c>
      <c r="F5" s="290" t="s">
        <v>161</v>
      </c>
      <c r="G5" s="290" t="s">
        <v>162</v>
      </c>
      <c r="H5" s="290" t="s">
        <v>163</v>
      </c>
      <c r="I5" s="296" t="s">
        <v>123</v>
      </c>
      <c r="J5" s="291" t="s">
        <v>124</v>
      </c>
    </row>
    <row r="6" spans="1:10" ht="30" customHeight="1">
      <c r="A6" s="305"/>
      <c r="B6" s="253"/>
      <c r="C6" s="253"/>
      <c r="D6" s="253"/>
      <c r="E6" s="253"/>
      <c r="F6" s="253"/>
      <c r="G6" s="253"/>
      <c r="H6" s="253"/>
      <c r="I6" s="297"/>
      <c r="J6" s="292"/>
    </row>
    <row r="7" spans="1:10" ht="32.25" customHeight="1">
      <c r="A7" s="8" t="s">
        <v>3</v>
      </c>
      <c r="B7" s="9" t="s">
        <v>34</v>
      </c>
      <c r="C7" s="10" t="s">
        <v>4</v>
      </c>
      <c r="D7" s="142">
        <v>308.4</v>
      </c>
      <c r="E7" s="142">
        <v>308.7</v>
      </c>
      <c r="F7" s="142">
        <v>309</v>
      </c>
      <c r="G7" s="142">
        <v>309.3</v>
      </c>
      <c r="H7" s="142">
        <v>309.6</v>
      </c>
      <c r="I7" s="298" t="s">
        <v>250</v>
      </c>
      <c r="J7" s="28" t="s">
        <v>251</v>
      </c>
    </row>
    <row r="8" spans="1:10" ht="30" customHeight="1">
      <c r="A8" s="8" t="s">
        <v>5</v>
      </c>
      <c r="B8" s="9" t="s">
        <v>35</v>
      </c>
      <c r="C8" s="10" t="s">
        <v>6</v>
      </c>
      <c r="D8" s="144">
        <v>0.9</v>
      </c>
      <c r="E8" s="144">
        <v>0.9</v>
      </c>
      <c r="F8" s="144">
        <v>0.9</v>
      </c>
      <c r="G8" s="144">
        <v>0.9</v>
      </c>
      <c r="H8" s="144">
        <v>0.9</v>
      </c>
      <c r="I8" s="299"/>
      <c r="J8" s="28" t="s">
        <v>251</v>
      </c>
    </row>
    <row r="9" spans="1:10" ht="27.75" customHeight="1">
      <c r="A9" s="8" t="s">
        <v>7</v>
      </c>
      <c r="B9" s="80" t="s">
        <v>8</v>
      </c>
      <c r="C9" s="81" t="s">
        <v>107</v>
      </c>
      <c r="D9" s="143">
        <v>1.9</v>
      </c>
      <c r="E9" s="143">
        <v>1.9</v>
      </c>
      <c r="F9" s="143">
        <v>1.9</v>
      </c>
      <c r="G9" s="143">
        <v>1.9</v>
      </c>
      <c r="H9" s="143">
        <v>1.9</v>
      </c>
      <c r="I9" s="299"/>
      <c r="J9" s="28" t="s">
        <v>251</v>
      </c>
    </row>
    <row r="10" spans="1:10" ht="63.75" customHeight="1">
      <c r="A10" s="8" t="s">
        <v>10</v>
      </c>
      <c r="B10" s="80" t="s">
        <v>36</v>
      </c>
      <c r="C10" s="81" t="s">
        <v>11</v>
      </c>
      <c r="D10" s="143">
        <v>308.4</v>
      </c>
      <c r="E10" s="143">
        <v>308.7</v>
      </c>
      <c r="F10" s="143">
        <v>309</v>
      </c>
      <c r="G10" s="143">
        <v>309.3</v>
      </c>
      <c r="H10" s="143">
        <v>309.6</v>
      </c>
      <c r="I10" s="299"/>
      <c r="J10" s="28" t="s">
        <v>251</v>
      </c>
    </row>
    <row r="11" spans="1:10" ht="50.25" customHeight="1">
      <c r="A11" s="8" t="s">
        <v>12</v>
      </c>
      <c r="B11" s="80" t="s">
        <v>39</v>
      </c>
      <c r="C11" s="81" t="s">
        <v>6</v>
      </c>
      <c r="D11" s="143">
        <v>0.9</v>
      </c>
      <c r="E11" s="143">
        <v>0.9</v>
      </c>
      <c r="F11" s="143">
        <v>0.9</v>
      </c>
      <c r="G11" s="143">
        <v>0.9</v>
      </c>
      <c r="H11" s="143">
        <v>0.9</v>
      </c>
      <c r="I11" s="299"/>
      <c r="J11" s="28" t="s">
        <v>251</v>
      </c>
    </row>
    <row r="12" spans="1:10" ht="45.75" customHeight="1">
      <c r="A12" s="8" t="s">
        <v>13</v>
      </c>
      <c r="B12" s="80" t="s">
        <v>40</v>
      </c>
      <c r="C12" s="81" t="s">
        <v>107</v>
      </c>
      <c r="D12" s="143">
        <v>1.9</v>
      </c>
      <c r="E12" s="143">
        <v>1.9</v>
      </c>
      <c r="F12" s="143">
        <v>1.9</v>
      </c>
      <c r="G12" s="143">
        <v>1.9</v>
      </c>
      <c r="H12" s="143">
        <v>1.9</v>
      </c>
      <c r="I12" s="300"/>
      <c r="J12" s="28" t="s">
        <v>251</v>
      </c>
    </row>
    <row r="13" spans="1:10" ht="27" customHeight="1">
      <c r="A13" s="8" t="s">
        <v>14</v>
      </c>
      <c r="B13" s="80" t="s">
        <v>15</v>
      </c>
      <c r="C13" s="81" t="s">
        <v>16</v>
      </c>
      <c r="D13" s="145">
        <f>4.8535*1.18</f>
        <v>5.72713</v>
      </c>
      <c r="E13" s="145">
        <f aca="true" t="shared" si="0" ref="E13:H15">D13*1.084*1.18</f>
        <v>7.3256865256</v>
      </c>
      <c r="F13" s="145">
        <f t="shared" si="0"/>
        <v>9.370432148625472</v>
      </c>
      <c r="G13" s="145">
        <f t="shared" si="0"/>
        <v>11.985907169949813</v>
      </c>
      <c r="H13" s="145">
        <f t="shared" si="0"/>
        <v>15.331413579226206</v>
      </c>
      <c r="I13" s="301" t="s">
        <v>167</v>
      </c>
      <c r="J13" s="28" t="s">
        <v>168</v>
      </c>
    </row>
    <row r="14" spans="1:10" ht="33" customHeight="1">
      <c r="A14" s="8" t="s">
        <v>17</v>
      </c>
      <c r="B14" s="80" t="s">
        <v>18</v>
      </c>
      <c r="C14" s="81" t="s">
        <v>19</v>
      </c>
      <c r="D14" s="144">
        <f>787.74432*1.18</f>
        <v>929.5382976</v>
      </c>
      <c r="E14" s="145">
        <f t="shared" si="0"/>
        <v>1188.991027226112</v>
      </c>
      <c r="F14" s="145">
        <f t="shared" si="0"/>
        <v>1520.8622027454644</v>
      </c>
      <c r="G14" s="145">
        <f t="shared" si="0"/>
        <v>1945.3652607757786</v>
      </c>
      <c r="H14" s="145">
        <f t="shared" si="0"/>
        <v>2488.3556123635135</v>
      </c>
      <c r="I14" s="302"/>
      <c r="J14" s="28" t="s">
        <v>168</v>
      </c>
    </row>
    <row r="15" spans="1:10" ht="33.75" customHeight="1">
      <c r="A15" s="8" t="s">
        <v>20</v>
      </c>
      <c r="B15" s="80" t="s">
        <v>21</v>
      </c>
      <c r="C15" s="81" t="s">
        <v>125</v>
      </c>
      <c r="D15" s="145">
        <f>18.255*1.18</f>
        <v>21.540899999999997</v>
      </c>
      <c r="E15" s="145">
        <f t="shared" si="0"/>
        <v>27.553396007999996</v>
      </c>
      <c r="F15" s="145">
        <f t="shared" si="0"/>
        <v>35.24409990175295</v>
      </c>
      <c r="G15" s="145">
        <f t="shared" si="0"/>
        <v>45.081433066330234</v>
      </c>
      <c r="H15" s="145">
        <f t="shared" si="0"/>
        <v>57.66456266380433</v>
      </c>
      <c r="I15" s="303"/>
      <c r="J15" s="28" t="s">
        <v>168</v>
      </c>
    </row>
    <row r="16" spans="1:10" ht="51" customHeight="1">
      <c r="A16" s="8">
        <v>10</v>
      </c>
      <c r="B16" s="80" t="s">
        <v>126</v>
      </c>
      <c r="C16" s="81" t="s">
        <v>127</v>
      </c>
      <c r="D16" s="143"/>
      <c r="E16" s="143"/>
      <c r="F16" s="143"/>
      <c r="G16" s="143"/>
      <c r="H16" s="143"/>
      <c r="I16" s="293" t="s">
        <v>253</v>
      </c>
      <c r="J16" s="29" t="s">
        <v>252</v>
      </c>
    </row>
    <row r="17" spans="1:10" ht="50.25" customHeight="1">
      <c r="A17" s="8">
        <v>11</v>
      </c>
      <c r="B17" s="80" t="s">
        <v>128</v>
      </c>
      <c r="C17" s="81" t="s">
        <v>127</v>
      </c>
      <c r="D17" s="143"/>
      <c r="E17" s="143"/>
      <c r="F17" s="143"/>
      <c r="G17" s="143"/>
      <c r="H17" s="143"/>
      <c r="I17" s="294"/>
      <c r="J17" s="29" t="s">
        <v>252</v>
      </c>
    </row>
    <row r="18" spans="1:11" ht="47.25">
      <c r="A18" s="8">
        <v>12</v>
      </c>
      <c r="B18" s="80" t="s">
        <v>129</v>
      </c>
      <c r="C18" s="81" t="s">
        <v>127</v>
      </c>
      <c r="D18" s="143" t="e">
        <f>'Приложение 3'!#REF!+'Приложение 3'!#REF!+'Приложение 3'!#REF!+'Приложение 3'!F36+'Приложение 3'!#REF!+'Приложение 3'!#REF!+'Приложение 3'!#REF!+'Приложение 3'!#REF!+'Приложение 3'!F43+'Приложение 3'!F44</f>
        <v>#REF!</v>
      </c>
      <c r="E18" s="143" t="e">
        <f>'Приложение 3'!#REF!+'Приложение 3'!#REF!+'Приложение 3'!#REF!+'Приложение 3'!#REF!+'Приложение 3'!#REF!+'Приложение 3'!#REF!+'Приложение 3'!#REF!+'Приложение 3'!#REF!+'Приложение 3'!#REF!+'Приложение 3'!#REF!+'Приложение 3'!#REF!</f>
        <v>#REF!</v>
      </c>
      <c r="F18" s="143" t="e">
        <f>'Приложение 3'!#REF!+'Приложение 3'!#REF!+'Приложение 3'!#REF!+'Приложение 3'!#REF!+'Приложение 3'!#REF!+'Приложение 3'!#REF!+'Приложение 3'!#REF!+'Приложение 3'!#REF!+'Приложение 3'!#REF!+'Приложение 3'!#REF!</f>
        <v>#REF!</v>
      </c>
      <c r="G18" s="143" t="e">
        <f>'Приложение 3'!#REF!+'Приложение 3'!#REF!+'Приложение 3'!#REF!+'Приложение 3'!#REF!+'Приложение 3'!#REF!+'Приложение 3'!#REF!+'Приложение 3'!#REF!+'Приложение 3'!#REF!+'Приложение 3'!#REF!</f>
        <v>#REF!</v>
      </c>
      <c r="H18" s="143" t="e">
        <f>'Приложение 3'!#REF!+'Приложение 3'!#REF!+'Приложение 3'!#REF!+'Приложение 3'!#REF!+'Приложение 3'!#REF!+'Приложение 3'!#REF!+'Приложение 3'!#REF!+'Приложение 3'!#REF!+'Приложение 3'!#REF!+'Приложение 3'!#REF!+'Приложение 3'!#REF!+'Приложение 3'!#REF!</f>
        <v>#REF!</v>
      </c>
      <c r="I18" s="294"/>
      <c r="J18" s="29" t="s">
        <v>252</v>
      </c>
      <c r="K18" s="21"/>
    </row>
    <row r="19" spans="1:10" ht="56.25" customHeight="1">
      <c r="A19" s="8">
        <v>13</v>
      </c>
      <c r="B19" s="80" t="s">
        <v>130</v>
      </c>
      <c r="C19" s="81" t="s">
        <v>127</v>
      </c>
      <c r="D19" s="143"/>
      <c r="E19" s="143"/>
      <c r="F19" s="143"/>
      <c r="G19" s="143"/>
      <c r="H19" s="143"/>
      <c r="I19" s="294"/>
      <c r="J19" s="29" t="s">
        <v>252</v>
      </c>
    </row>
    <row r="20" spans="1:12" ht="45.75" customHeight="1">
      <c r="A20" s="8">
        <v>14</v>
      </c>
      <c r="B20" s="80" t="s">
        <v>131</v>
      </c>
      <c r="C20" s="81" t="s">
        <v>127</v>
      </c>
      <c r="D20" s="164"/>
      <c r="E20" s="164"/>
      <c r="F20" s="143"/>
      <c r="G20" s="143"/>
      <c r="H20" s="143"/>
      <c r="I20" s="294"/>
      <c r="J20" s="29" t="s">
        <v>252</v>
      </c>
      <c r="L20" s="26"/>
    </row>
    <row r="21" spans="1:10" ht="47.25">
      <c r="A21" s="8">
        <v>15</v>
      </c>
      <c r="B21" s="80" t="s">
        <v>132</v>
      </c>
      <c r="C21" s="81" t="s">
        <v>127</v>
      </c>
      <c r="D21" s="143"/>
      <c r="E21" s="143"/>
      <c r="F21" s="143"/>
      <c r="G21" s="143"/>
      <c r="H21" s="143"/>
      <c r="I21" s="294"/>
      <c r="J21" s="29" t="s">
        <v>252</v>
      </c>
    </row>
    <row r="22" spans="1:10" ht="47.25">
      <c r="A22" s="8">
        <v>16</v>
      </c>
      <c r="B22" s="80" t="s">
        <v>133</v>
      </c>
      <c r="C22" s="81" t="s">
        <v>127</v>
      </c>
      <c r="D22" s="143"/>
      <c r="E22" s="143"/>
      <c r="F22" s="143"/>
      <c r="G22" s="143"/>
      <c r="H22" s="143"/>
      <c r="I22" s="295"/>
      <c r="J22" s="29" t="s">
        <v>252</v>
      </c>
    </row>
    <row r="23" spans="1:10" ht="25.5" customHeight="1">
      <c r="A23" s="8">
        <v>17</v>
      </c>
      <c r="B23" s="80" t="s">
        <v>28</v>
      </c>
      <c r="C23" s="81" t="s">
        <v>54</v>
      </c>
      <c r="D23" s="145">
        <f>562377.93*1.18/1000</f>
        <v>663.6059574000001</v>
      </c>
      <c r="E23" s="145">
        <f>604449.63*1.18/1000</f>
        <v>713.2505634</v>
      </c>
      <c r="F23" s="145">
        <f>645687.22*1.18/1000</f>
        <v>761.9109195999999</v>
      </c>
      <c r="G23" s="145">
        <f>691131.24*1.18/1000</f>
        <v>815.5348631999999</v>
      </c>
      <c r="H23" s="145">
        <f>735418.08*1.18/1000</f>
        <v>867.7933343999999</v>
      </c>
      <c r="I23" s="31" t="s">
        <v>167</v>
      </c>
      <c r="J23" s="29" t="s">
        <v>138</v>
      </c>
    </row>
    <row r="24" spans="1:10" ht="31.5">
      <c r="A24" s="8">
        <v>18</v>
      </c>
      <c r="B24" s="80" t="s">
        <v>37</v>
      </c>
      <c r="C24" s="81" t="s">
        <v>30</v>
      </c>
      <c r="D24" s="149">
        <v>11660.19</v>
      </c>
      <c r="E24" s="149">
        <v>11825.79</v>
      </c>
      <c r="F24" s="149">
        <v>11991.39</v>
      </c>
      <c r="G24" s="149">
        <v>12156.99</v>
      </c>
      <c r="H24" s="149">
        <v>12324.09</v>
      </c>
      <c r="I24" s="289" t="s">
        <v>255</v>
      </c>
      <c r="J24" s="30" t="s">
        <v>254</v>
      </c>
    </row>
    <row r="25" spans="1:10" ht="48" customHeight="1">
      <c r="A25" s="8">
        <v>19</v>
      </c>
      <c r="B25" s="80" t="s">
        <v>134</v>
      </c>
      <c r="C25" s="81" t="s">
        <v>30</v>
      </c>
      <c r="D25" s="149">
        <v>11660.19</v>
      </c>
      <c r="E25" s="149">
        <v>11825.79</v>
      </c>
      <c r="F25" s="149">
        <v>11991.39</v>
      </c>
      <c r="G25" s="149">
        <v>12156.99</v>
      </c>
      <c r="H25" s="149">
        <v>12324.09</v>
      </c>
      <c r="I25" s="289"/>
      <c r="J25" s="30" t="s">
        <v>254</v>
      </c>
    </row>
    <row r="26" spans="1:10" ht="32.25" customHeight="1">
      <c r="A26" s="169">
        <v>20</v>
      </c>
      <c r="B26" s="80" t="s">
        <v>42</v>
      </c>
      <c r="C26" s="81" t="s">
        <v>136</v>
      </c>
      <c r="D26" s="165">
        <f>D28/D27</f>
        <v>0.18038548885179523</v>
      </c>
      <c r="E26" s="165">
        <f>E28/E27</f>
        <v>0.17874764185169062</v>
      </c>
      <c r="F26" s="165">
        <f>F28/F27</f>
        <v>0.1779283010857353</v>
      </c>
      <c r="G26" s="165">
        <f>G28/G27</f>
        <v>0.17710542377440078</v>
      </c>
      <c r="H26" s="165">
        <f>H28/H27</f>
        <v>0.17628502409218327</v>
      </c>
      <c r="I26" s="289"/>
      <c r="J26" s="30" t="s">
        <v>254</v>
      </c>
    </row>
    <row r="27" spans="1:10" ht="30.75" customHeight="1">
      <c r="A27" s="169">
        <v>21</v>
      </c>
      <c r="B27" s="80" t="s">
        <v>137</v>
      </c>
      <c r="C27" s="81" t="s">
        <v>156</v>
      </c>
      <c r="D27" s="143">
        <v>771021</v>
      </c>
      <c r="E27" s="143">
        <v>771792</v>
      </c>
      <c r="F27" s="143">
        <v>772564</v>
      </c>
      <c r="G27" s="143">
        <v>773336</v>
      </c>
      <c r="H27" s="143">
        <v>774110</v>
      </c>
      <c r="I27" s="289"/>
      <c r="J27" s="30" t="s">
        <v>254</v>
      </c>
    </row>
    <row r="28" spans="1:10" ht="30.75" customHeight="1" outlineLevel="1">
      <c r="A28" s="169">
        <v>22</v>
      </c>
      <c r="B28" s="80" t="s">
        <v>135</v>
      </c>
      <c r="C28" s="81" t="s">
        <v>156</v>
      </c>
      <c r="D28" s="143">
        <v>139081</v>
      </c>
      <c r="E28" s="143">
        <v>137956</v>
      </c>
      <c r="F28" s="143">
        <v>137461</v>
      </c>
      <c r="G28" s="143">
        <v>136962</v>
      </c>
      <c r="H28" s="143">
        <v>136464</v>
      </c>
      <c r="I28" s="289"/>
      <c r="J28" s="30" t="s">
        <v>254</v>
      </c>
    </row>
    <row r="29" spans="1:10" ht="30.75" customHeight="1">
      <c r="A29" s="65"/>
      <c r="B29" s="66"/>
      <c r="C29" s="67"/>
      <c r="F29" s="68"/>
      <c r="G29" s="68"/>
      <c r="H29" s="68"/>
      <c r="I29" s="69"/>
      <c r="J29" s="69"/>
    </row>
    <row r="30" spans="6:8" ht="12.75">
      <c r="F30" s="27"/>
      <c r="G30" s="27"/>
      <c r="H30" s="27"/>
    </row>
    <row r="31" spans="1:8" ht="12.75">
      <c r="A31" s="11"/>
      <c r="F31" s="25"/>
      <c r="G31" s="25"/>
      <c r="H31" s="25"/>
    </row>
    <row r="32" spans="1:8" ht="12.75">
      <c r="A32" s="70" t="s">
        <v>227</v>
      </c>
      <c r="E32" s="25"/>
      <c r="F32" s="25"/>
      <c r="G32" s="25"/>
      <c r="H32" s="25"/>
    </row>
  </sheetData>
  <sheetProtection/>
  <mergeCells count="15">
    <mergeCell ref="A5:A6"/>
    <mergeCell ref="C5:C6"/>
    <mergeCell ref="B4:I4"/>
    <mergeCell ref="D5:D6"/>
    <mergeCell ref="B5:B6"/>
    <mergeCell ref="E5:E6"/>
    <mergeCell ref="F5:F6"/>
    <mergeCell ref="I24:I28"/>
    <mergeCell ref="G5:G6"/>
    <mergeCell ref="H5:H6"/>
    <mergeCell ref="J5:J6"/>
    <mergeCell ref="I16:I22"/>
    <mergeCell ref="I5:I6"/>
    <mergeCell ref="I7:I12"/>
    <mergeCell ref="I13:I15"/>
  </mergeCells>
  <printOptions/>
  <pageMargins left="0.5905511811023623" right="0.1968503937007874" top="0.1968503937007874" bottom="0.1968503937007874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Q158"/>
  <sheetViews>
    <sheetView view="pageBreakPreview" zoomScale="60" zoomScalePageLayoutView="0" workbookViewId="0" topLeftCell="A1">
      <selection activeCell="G100" sqref="G100"/>
    </sheetView>
  </sheetViews>
  <sheetFormatPr defaultColWidth="9.00390625" defaultRowHeight="12.75"/>
  <cols>
    <col min="1" max="1" width="29.75390625" style="12" customWidth="1"/>
    <col min="2" max="2" width="37.125" style="13" customWidth="1"/>
    <col min="3" max="3" width="15.75390625" style="4" customWidth="1"/>
    <col min="4" max="4" width="36.00390625" style="4" customWidth="1"/>
    <col min="5" max="5" width="22.125" style="4" customWidth="1"/>
    <col min="6" max="6" width="18.125" style="4" customWidth="1"/>
    <col min="7" max="7" width="16.25390625" style="4" customWidth="1"/>
    <col min="8" max="8" width="16.625" style="4" customWidth="1"/>
    <col min="9" max="10" width="14.625" style="4" customWidth="1"/>
    <col min="11" max="11" width="18.00390625" style="4" customWidth="1"/>
    <col min="12" max="12" width="14.625" style="4" customWidth="1"/>
    <col min="13" max="13" width="14.375" style="4" customWidth="1"/>
    <col min="14" max="14" width="19.875" style="14" bestFit="1" customWidth="1"/>
    <col min="15" max="15" width="29.75390625" style="13" customWidth="1"/>
    <col min="16" max="16" width="22.25390625" style="0" customWidth="1"/>
    <col min="17" max="17" width="18.625" style="0" customWidth="1"/>
  </cols>
  <sheetData>
    <row r="1" spans="1:17" ht="20.25">
      <c r="A1" s="32"/>
      <c r="B1" s="33"/>
      <c r="C1" s="34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38"/>
      <c r="Q1" s="39" t="s">
        <v>169</v>
      </c>
    </row>
    <row r="2" spans="1:17" ht="20.25">
      <c r="A2" s="32"/>
      <c r="B2" s="33"/>
      <c r="C2" s="34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8"/>
      <c r="Q2" s="39"/>
    </row>
    <row r="3" spans="1:17" ht="20.25">
      <c r="A3" s="32"/>
      <c r="B3" s="33"/>
      <c r="C3" s="34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8"/>
      <c r="Q3" s="39"/>
    </row>
    <row r="4" spans="1:17" ht="27">
      <c r="A4" s="32"/>
      <c r="B4" s="33"/>
      <c r="C4" s="34"/>
      <c r="D4" s="362" t="s">
        <v>170</v>
      </c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</row>
    <row r="5" spans="1:17" ht="27.75" thickBot="1">
      <c r="A5" s="32"/>
      <c r="B5" s="33"/>
      <c r="C5" s="34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37.5" customHeight="1">
      <c r="A6" s="363" t="s">
        <v>171</v>
      </c>
      <c r="B6" s="364"/>
      <c r="C6" s="365"/>
      <c r="D6" s="366" t="s">
        <v>139</v>
      </c>
      <c r="E6" s="367"/>
      <c r="F6" s="367"/>
      <c r="G6" s="367"/>
      <c r="H6" s="367"/>
      <c r="I6" s="368" t="s">
        <v>73</v>
      </c>
      <c r="J6" s="367"/>
      <c r="K6" s="367"/>
      <c r="L6" s="368" t="s">
        <v>74</v>
      </c>
      <c r="M6" s="367"/>
      <c r="N6" s="367"/>
      <c r="O6" s="369" t="s">
        <v>75</v>
      </c>
      <c r="P6" s="369" t="s">
        <v>140</v>
      </c>
      <c r="Q6" s="374" t="s">
        <v>124</v>
      </c>
    </row>
    <row r="7" spans="1:17" ht="42" customHeight="1">
      <c r="A7" s="318" t="s">
        <v>172</v>
      </c>
      <c r="B7" s="356" t="s">
        <v>173</v>
      </c>
      <c r="C7" s="358" t="s">
        <v>82</v>
      </c>
      <c r="D7" s="360" t="s">
        <v>78</v>
      </c>
      <c r="E7" s="321" t="s">
        <v>85</v>
      </c>
      <c r="F7" s="321" t="s">
        <v>86</v>
      </c>
      <c r="G7" s="321" t="s">
        <v>87</v>
      </c>
      <c r="H7" s="321" t="s">
        <v>83</v>
      </c>
      <c r="I7" s="321" t="s">
        <v>109</v>
      </c>
      <c r="J7" s="373"/>
      <c r="K7" s="321" t="s">
        <v>112</v>
      </c>
      <c r="L7" s="321" t="s">
        <v>110</v>
      </c>
      <c r="M7" s="373"/>
      <c r="N7" s="321" t="s">
        <v>112</v>
      </c>
      <c r="O7" s="370"/>
      <c r="P7" s="370"/>
      <c r="Q7" s="375"/>
    </row>
    <row r="8" spans="1:17" ht="23.25" customHeight="1" thickBot="1">
      <c r="A8" s="320"/>
      <c r="B8" s="357"/>
      <c r="C8" s="359"/>
      <c r="D8" s="361"/>
      <c r="E8" s="372"/>
      <c r="F8" s="372"/>
      <c r="G8" s="372"/>
      <c r="H8" s="372"/>
      <c r="I8" s="130" t="s">
        <v>88</v>
      </c>
      <c r="J8" s="129" t="s">
        <v>79</v>
      </c>
      <c r="K8" s="372"/>
      <c r="L8" s="130" t="s">
        <v>88</v>
      </c>
      <c r="M8" s="129" t="s">
        <v>79</v>
      </c>
      <c r="N8" s="372"/>
      <c r="O8" s="371"/>
      <c r="P8" s="371"/>
      <c r="Q8" s="376"/>
    </row>
    <row r="9" spans="1:17" ht="21.75" customHeight="1">
      <c r="A9" s="316" t="s">
        <v>174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7"/>
    </row>
    <row r="10" spans="1:17" s="15" customFormat="1" ht="63.75" customHeight="1">
      <c r="A10" s="329" t="s">
        <v>89</v>
      </c>
      <c r="B10" s="330"/>
      <c r="C10" s="331"/>
      <c r="D10" s="107" t="s">
        <v>80</v>
      </c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42"/>
      <c r="P10" s="43"/>
      <c r="Q10" s="44"/>
    </row>
    <row r="11" spans="1:17" ht="87" customHeight="1">
      <c r="A11" s="86" t="s">
        <v>175</v>
      </c>
      <c r="B11" s="87" t="s">
        <v>90</v>
      </c>
      <c r="C11" s="88"/>
      <c r="D11" s="45" t="s">
        <v>176</v>
      </c>
      <c r="E11" s="156"/>
      <c r="F11" s="118"/>
      <c r="G11" s="156"/>
      <c r="H11" s="156"/>
      <c r="I11" s="156"/>
      <c r="J11" s="156"/>
      <c r="K11" s="118"/>
      <c r="L11" s="157"/>
      <c r="M11" s="157"/>
      <c r="N11" s="118"/>
      <c r="O11" s="46"/>
      <c r="P11" s="318" t="s">
        <v>231</v>
      </c>
      <c r="Q11" s="47" t="s">
        <v>233</v>
      </c>
    </row>
    <row r="12" spans="1:17" ht="138.75" customHeight="1">
      <c r="A12" s="141" t="s">
        <v>177</v>
      </c>
      <c r="B12" s="87" t="s">
        <v>90</v>
      </c>
      <c r="C12" s="88"/>
      <c r="D12" s="45" t="s">
        <v>178</v>
      </c>
      <c r="E12" s="156"/>
      <c r="F12" s="118"/>
      <c r="G12" s="156"/>
      <c r="H12" s="156"/>
      <c r="I12" s="156"/>
      <c r="J12" s="156"/>
      <c r="K12" s="118"/>
      <c r="L12" s="157"/>
      <c r="M12" s="157"/>
      <c r="N12" s="118"/>
      <c r="O12" s="46"/>
      <c r="P12" s="319"/>
      <c r="Q12" s="47" t="s">
        <v>233</v>
      </c>
    </row>
    <row r="13" spans="1:17" ht="114.75" customHeight="1">
      <c r="A13" s="86" t="s">
        <v>179</v>
      </c>
      <c r="B13" s="87" t="s">
        <v>90</v>
      </c>
      <c r="C13" s="88"/>
      <c r="D13" s="45" t="s">
        <v>180</v>
      </c>
      <c r="E13" s="156"/>
      <c r="F13" s="118"/>
      <c r="G13" s="156"/>
      <c r="H13" s="156"/>
      <c r="I13" s="156"/>
      <c r="J13" s="156"/>
      <c r="K13" s="118"/>
      <c r="L13" s="157"/>
      <c r="M13" s="157"/>
      <c r="N13" s="118"/>
      <c r="O13" s="46"/>
      <c r="P13" s="320"/>
      <c r="Q13" s="47" t="s">
        <v>233</v>
      </c>
    </row>
    <row r="14" spans="1:17" ht="60" customHeight="1">
      <c r="A14" s="337" t="s">
        <v>181</v>
      </c>
      <c r="B14" s="338"/>
      <c r="C14" s="339"/>
      <c r="D14" s="108" t="s">
        <v>80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05"/>
      <c r="P14" s="132"/>
      <c r="Q14" s="133"/>
    </row>
    <row r="15" spans="1:17" ht="79.5" customHeight="1">
      <c r="A15" s="332" t="s">
        <v>182</v>
      </c>
      <c r="B15" s="50" t="s">
        <v>156</v>
      </c>
      <c r="C15" s="51"/>
      <c r="D15" s="45" t="s">
        <v>183</v>
      </c>
      <c r="E15" s="119"/>
      <c r="F15" s="118"/>
      <c r="G15" s="119"/>
      <c r="H15" s="119"/>
      <c r="I15" s="119"/>
      <c r="J15" s="119"/>
      <c r="K15" s="118"/>
      <c r="L15" s="119"/>
      <c r="M15" s="119"/>
      <c r="N15" s="118"/>
      <c r="O15" s="46"/>
      <c r="P15" s="318" t="s">
        <v>167</v>
      </c>
      <c r="Q15" s="47" t="s">
        <v>232</v>
      </c>
    </row>
    <row r="16" spans="1:17" ht="109.5" customHeight="1">
      <c r="A16" s="333"/>
      <c r="B16" s="309" t="s">
        <v>277</v>
      </c>
      <c r="C16" s="311"/>
      <c r="D16" s="45" t="s">
        <v>278</v>
      </c>
      <c r="E16" s="119"/>
      <c r="F16" s="118"/>
      <c r="G16" s="119"/>
      <c r="H16" s="119"/>
      <c r="I16" s="119"/>
      <c r="J16" s="119"/>
      <c r="K16" s="118"/>
      <c r="L16" s="119"/>
      <c r="M16" s="119"/>
      <c r="N16" s="118"/>
      <c r="O16" s="46"/>
      <c r="P16" s="319"/>
      <c r="Q16" s="47" t="s">
        <v>232</v>
      </c>
    </row>
    <row r="17" spans="1:17" ht="109.5" customHeight="1">
      <c r="A17" s="333"/>
      <c r="B17" s="310"/>
      <c r="C17" s="312"/>
      <c r="D17" s="150" t="s">
        <v>275</v>
      </c>
      <c r="E17" s="71"/>
      <c r="F17" s="118"/>
      <c r="G17" s="119"/>
      <c r="H17" s="119"/>
      <c r="I17" s="158"/>
      <c r="J17" s="71"/>
      <c r="K17" s="118"/>
      <c r="L17" s="119"/>
      <c r="M17" s="119"/>
      <c r="N17" s="118"/>
      <c r="O17" s="151" t="s">
        <v>276</v>
      </c>
      <c r="P17" s="319"/>
      <c r="Q17" s="47"/>
    </row>
    <row r="18" spans="1:17" ht="76.5" customHeight="1">
      <c r="A18" s="306" t="s">
        <v>186</v>
      </c>
      <c r="B18" s="48" t="s">
        <v>157</v>
      </c>
      <c r="C18" s="49"/>
      <c r="D18" s="45" t="s">
        <v>282</v>
      </c>
      <c r="E18" s="119"/>
      <c r="F18" s="118"/>
      <c r="G18" s="119"/>
      <c r="H18" s="119"/>
      <c r="I18" s="119"/>
      <c r="J18" s="119"/>
      <c r="K18" s="118"/>
      <c r="L18" s="119"/>
      <c r="M18" s="119"/>
      <c r="N18" s="118"/>
      <c r="O18" s="46"/>
      <c r="P18" s="319"/>
      <c r="Q18" s="47" t="s">
        <v>185</v>
      </c>
    </row>
    <row r="19" spans="1:17" ht="76.5" customHeight="1">
      <c r="A19" s="307"/>
      <c r="B19" s="48" t="s">
        <v>277</v>
      </c>
      <c r="C19" s="49"/>
      <c r="D19" s="150" t="s">
        <v>279</v>
      </c>
      <c r="E19" s="71"/>
      <c r="F19" s="118"/>
      <c r="G19" s="119"/>
      <c r="H19" s="119"/>
      <c r="I19" s="158"/>
      <c r="J19" s="71"/>
      <c r="K19" s="118"/>
      <c r="L19" s="119"/>
      <c r="M19" s="119"/>
      <c r="N19" s="118"/>
      <c r="O19" s="151" t="s">
        <v>280</v>
      </c>
      <c r="P19" s="319"/>
      <c r="Q19" s="47"/>
    </row>
    <row r="20" spans="1:17" ht="75">
      <c r="A20" s="306" t="s">
        <v>187</v>
      </c>
      <c r="B20" s="50" t="s">
        <v>9</v>
      </c>
      <c r="C20" s="51"/>
      <c r="D20" s="45" t="s">
        <v>283</v>
      </c>
      <c r="E20" s="119"/>
      <c r="F20" s="118"/>
      <c r="G20" s="119"/>
      <c r="H20" s="119"/>
      <c r="I20" s="119"/>
      <c r="J20" s="119"/>
      <c r="K20" s="118"/>
      <c r="L20" s="119"/>
      <c r="M20" s="119"/>
      <c r="N20" s="118"/>
      <c r="O20" s="46"/>
      <c r="P20" s="320"/>
      <c r="Q20" s="47" t="s">
        <v>185</v>
      </c>
    </row>
    <row r="21" spans="1:17" ht="20.25">
      <c r="A21" s="307"/>
      <c r="B21" s="50" t="s">
        <v>277</v>
      </c>
      <c r="C21" s="51"/>
      <c r="D21" s="45" t="s">
        <v>281</v>
      </c>
      <c r="E21" s="119"/>
      <c r="F21" s="118"/>
      <c r="G21" s="119"/>
      <c r="H21" s="119"/>
      <c r="I21" s="119"/>
      <c r="J21" s="119"/>
      <c r="K21" s="118"/>
      <c r="L21" s="119"/>
      <c r="M21" s="119"/>
      <c r="N21" s="118"/>
      <c r="O21" s="46"/>
      <c r="P21" s="146"/>
      <c r="Q21" s="47"/>
    </row>
    <row r="22" spans="1:17" s="15" customFormat="1" ht="60" customHeight="1">
      <c r="A22" s="329" t="s">
        <v>188</v>
      </c>
      <c r="B22" s="330"/>
      <c r="C22" s="331"/>
      <c r="D22" s="108" t="s">
        <v>80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05"/>
      <c r="P22" s="134"/>
      <c r="Q22" s="133"/>
    </row>
    <row r="23" spans="1:17" ht="75">
      <c r="A23" s="332" t="s">
        <v>189</v>
      </c>
      <c r="B23" s="309" t="s">
        <v>90</v>
      </c>
      <c r="C23" s="311"/>
      <c r="D23" s="154" t="s">
        <v>190</v>
      </c>
      <c r="E23" s="353"/>
      <c r="F23" s="118"/>
      <c r="G23" s="119"/>
      <c r="H23" s="119"/>
      <c r="I23" s="118"/>
      <c r="J23" s="353"/>
      <c r="K23" s="118"/>
      <c r="L23" s="119"/>
      <c r="M23" s="119"/>
      <c r="N23" s="118"/>
      <c r="O23" s="46"/>
      <c r="P23" s="318" t="s">
        <v>236</v>
      </c>
      <c r="Q23" s="47" t="s">
        <v>234</v>
      </c>
    </row>
    <row r="24" spans="1:17" ht="75">
      <c r="A24" s="334"/>
      <c r="B24" s="336"/>
      <c r="C24" s="324"/>
      <c r="D24" s="45" t="s">
        <v>263</v>
      </c>
      <c r="E24" s="354"/>
      <c r="F24" s="118"/>
      <c r="G24" s="119"/>
      <c r="H24" s="119"/>
      <c r="I24" s="118"/>
      <c r="J24" s="354"/>
      <c r="K24" s="118"/>
      <c r="L24" s="119"/>
      <c r="M24" s="119"/>
      <c r="N24" s="118"/>
      <c r="O24" s="46"/>
      <c r="P24" s="319"/>
      <c r="Q24" s="47" t="s">
        <v>234</v>
      </c>
    </row>
    <row r="25" spans="1:17" ht="155.25" customHeight="1">
      <c r="A25" s="334"/>
      <c r="B25" s="336"/>
      <c r="C25" s="324"/>
      <c r="D25" s="45" t="s">
        <v>264</v>
      </c>
      <c r="E25" s="354"/>
      <c r="F25" s="118"/>
      <c r="G25" s="119"/>
      <c r="H25" s="119"/>
      <c r="I25" s="118"/>
      <c r="J25" s="354"/>
      <c r="K25" s="118"/>
      <c r="L25" s="119"/>
      <c r="M25" s="119"/>
      <c r="N25" s="118"/>
      <c r="O25" s="340" t="s">
        <v>272</v>
      </c>
      <c r="P25" s="319"/>
      <c r="Q25" s="47" t="s">
        <v>234</v>
      </c>
    </row>
    <row r="26" spans="1:17" ht="45" customHeight="1">
      <c r="A26" s="334"/>
      <c r="B26" s="336"/>
      <c r="C26" s="324"/>
      <c r="D26" s="93" t="s">
        <v>265</v>
      </c>
      <c r="E26" s="354"/>
      <c r="F26" s="118"/>
      <c r="G26" s="119"/>
      <c r="H26" s="119"/>
      <c r="I26" s="118"/>
      <c r="J26" s="354"/>
      <c r="K26" s="118"/>
      <c r="L26" s="119"/>
      <c r="M26" s="119"/>
      <c r="N26" s="118"/>
      <c r="O26" s="341"/>
      <c r="P26" s="319"/>
      <c r="Q26" s="47" t="s">
        <v>234</v>
      </c>
    </row>
    <row r="27" spans="1:17" ht="42.75" customHeight="1">
      <c r="A27" s="334"/>
      <c r="B27" s="336"/>
      <c r="C27" s="324"/>
      <c r="D27" s="93" t="s">
        <v>266</v>
      </c>
      <c r="E27" s="355"/>
      <c r="F27" s="118"/>
      <c r="G27" s="119"/>
      <c r="H27" s="119"/>
      <c r="I27" s="118"/>
      <c r="J27" s="355"/>
      <c r="K27" s="118"/>
      <c r="L27" s="119"/>
      <c r="M27" s="119"/>
      <c r="N27" s="118"/>
      <c r="O27" s="342"/>
      <c r="P27" s="319"/>
      <c r="Q27" s="47" t="s">
        <v>234</v>
      </c>
    </row>
    <row r="28" spans="1:17" ht="61.5" customHeight="1">
      <c r="A28" s="334"/>
      <c r="B28" s="336"/>
      <c r="C28" s="324"/>
      <c r="D28" s="45" t="s">
        <v>268</v>
      </c>
      <c r="E28" s="353"/>
      <c r="F28" s="118"/>
      <c r="G28" s="119"/>
      <c r="H28" s="119"/>
      <c r="I28" s="118"/>
      <c r="J28" s="353"/>
      <c r="K28" s="118"/>
      <c r="L28" s="119"/>
      <c r="M28" s="119"/>
      <c r="N28" s="118"/>
      <c r="O28" s="46"/>
      <c r="P28" s="319"/>
      <c r="Q28" s="47" t="s">
        <v>234</v>
      </c>
    </row>
    <row r="29" spans="1:17" ht="206.25" customHeight="1">
      <c r="A29" s="334"/>
      <c r="B29" s="336"/>
      <c r="C29" s="324"/>
      <c r="D29" s="45" t="s">
        <v>267</v>
      </c>
      <c r="E29" s="355"/>
      <c r="F29" s="118"/>
      <c r="G29" s="119"/>
      <c r="H29" s="119"/>
      <c r="I29" s="118"/>
      <c r="J29" s="355"/>
      <c r="K29" s="118"/>
      <c r="L29" s="119"/>
      <c r="M29" s="119"/>
      <c r="N29" s="118"/>
      <c r="O29" s="94" t="s">
        <v>273</v>
      </c>
      <c r="P29" s="319"/>
      <c r="Q29" s="47" t="s">
        <v>234</v>
      </c>
    </row>
    <row r="30" spans="1:17" ht="91.5" customHeight="1">
      <c r="A30" s="334"/>
      <c r="B30" s="336"/>
      <c r="C30" s="324"/>
      <c r="D30" s="150" t="s">
        <v>288</v>
      </c>
      <c r="E30" s="159"/>
      <c r="F30" s="118"/>
      <c r="G30" s="119"/>
      <c r="H30" s="119"/>
      <c r="I30" s="159"/>
      <c r="J30" s="71"/>
      <c r="K30" s="160"/>
      <c r="L30" s="119"/>
      <c r="M30" s="119"/>
      <c r="N30" s="118"/>
      <c r="O30" s="151" t="s">
        <v>286</v>
      </c>
      <c r="P30" s="319"/>
      <c r="Q30" s="47"/>
    </row>
    <row r="31" spans="1:17" ht="91.5" customHeight="1">
      <c r="A31" s="334"/>
      <c r="B31" s="336"/>
      <c r="C31" s="324"/>
      <c r="D31" s="150" t="s">
        <v>289</v>
      </c>
      <c r="E31" s="159"/>
      <c r="F31" s="118"/>
      <c r="G31" s="119"/>
      <c r="H31" s="119"/>
      <c r="I31" s="159"/>
      <c r="J31" s="71"/>
      <c r="K31" s="160"/>
      <c r="L31" s="119"/>
      <c r="M31" s="119"/>
      <c r="N31" s="118"/>
      <c r="O31" s="151" t="s">
        <v>287</v>
      </c>
      <c r="P31" s="319"/>
      <c r="Q31" s="47"/>
    </row>
    <row r="32" spans="1:17" ht="75">
      <c r="A32" s="334"/>
      <c r="B32" s="336"/>
      <c r="C32" s="324"/>
      <c r="D32" s="154" t="s">
        <v>191</v>
      </c>
      <c r="E32" s="119"/>
      <c r="F32" s="118"/>
      <c r="G32" s="119"/>
      <c r="H32" s="119"/>
      <c r="I32" s="119"/>
      <c r="J32" s="119"/>
      <c r="K32" s="118"/>
      <c r="L32" s="119"/>
      <c r="M32" s="119"/>
      <c r="N32" s="118"/>
      <c r="O32" s="46"/>
      <c r="P32" s="319"/>
      <c r="Q32" s="47" t="s">
        <v>234</v>
      </c>
    </row>
    <row r="33" spans="1:17" ht="75">
      <c r="A33" s="334"/>
      <c r="B33" s="336"/>
      <c r="C33" s="324"/>
      <c r="D33" s="154" t="s">
        <v>269</v>
      </c>
      <c r="E33" s="119"/>
      <c r="F33" s="118"/>
      <c r="G33" s="119"/>
      <c r="H33" s="119"/>
      <c r="I33" s="153"/>
      <c r="J33" s="119"/>
      <c r="K33" s="118"/>
      <c r="L33" s="119"/>
      <c r="M33" s="119"/>
      <c r="N33" s="118"/>
      <c r="O33" s="46"/>
      <c r="P33" s="319"/>
      <c r="Q33" s="47" t="s">
        <v>235</v>
      </c>
    </row>
    <row r="34" spans="1:17" ht="112.5">
      <c r="A34" s="334"/>
      <c r="B34" s="336"/>
      <c r="C34" s="324"/>
      <c r="D34" s="150" t="s">
        <v>290</v>
      </c>
      <c r="E34" s="159"/>
      <c r="F34" s="143"/>
      <c r="G34" s="82"/>
      <c r="H34" s="152"/>
      <c r="I34" s="153"/>
      <c r="J34" s="119"/>
      <c r="K34" s="118"/>
      <c r="L34" s="119"/>
      <c r="M34" s="119"/>
      <c r="N34" s="118"/>
      <c r="O34" s="151" t="s">
        <v>291</v>
      </c>
      <c r="P34" s="319"/>
      <c r="Q34" s="47"/>
    </row>
    <row r="35" spans="1:17" ht="75">
      <c r="A35" s="334"/>
      <c r="B35" s="336"/>
      <c r="C35" s="324"/>
      <c r="D35" s="154" t="s">
        <v>292</v>
      </c>
      <c r="E35" s="121"/>
      <c r="F35" s="155"/>
      <c r="G35" s="121"/>
      <c r="H35" s="121"/>
      <c r="I35" s="121"/>
      <c r="J35" s="121"/>
      <c r="K35" s="155"/>
      <c r="L35" s="121"/>
      <c r="M35" s="121"/>
      <c r="N35" s="155"/>
      <c r="O35" s="46"/>
      <c r="P35" s="319"/>
      <c r="Q35" s="47" t="s">
        <v>235</v>
      </c>
    </row>
    <row r="36" spans="1:17" ht="126">
      <c r="A36" s="334"/>
      <c r="B36" s="336"/>
      <c r="C36" s="324"/>
      <c r="D36" s="45" t="s">
        <v>294</v>
      </c>
      <c r="E36" s="159"/>
      <c r="F36" s="159"/>
      <c r="G36" s="71"/>
      <c r="H36" s="78"/>
      <c r="I36" s="159"/>
      <c r="J36" s="71"/>
      <c r="K36" s="160"/>
      <c r="L36" s="77"/>
      <c r="M36" s="77"/>
      <c r="N36" s="79"/>
      <c r="O36" s="151" t="s">
        <v>295</v>
      </c>
      <c r="P36" s="319"/>
      <c r="Q36" s="47"/>
    </row>
    <row r="37" spans="1:17" ht="62.25" customHeight="1">
      <c r="A37" s="334"/>
      <c r="B37" s="336"/>
      <c r="C37" s="324"/>
      <c r="D37" s="45" t="s">
        <v>296</v>
      </c>
      <c r="E37" s="159"/>
      <c r="F37" s="159"/>
      <c r="G37" s="71"/>
      <c r="H37" s="78"/>
      <c r="I37" s="159"/>
      <c r="J37" s="71"/>
      <c r="K37" s="160"/>
      <c r="L37" s="77"/>
      <c r="M37" s="77"/>
      <c r="N37" s="79"/>
      <c r="O37" s="151" t="s">
        <v>297</v>
      </c>
      <c r="P37" s="319"/>
      <c r="Q37" s="47"/>
    </row>
    <row r="38" spans="1:17" ht="119.25" customHeight="1">
      <c r="A38" s="334"/>
      <c r="B38" s="336"/>
      <c r="C38" s="324"/>
      <c r="D38" s="45" t="s">
        <v>298</v>
      </c>
      <c r="E38" s="159"/>
      <c r="F38" s="159"/>
      <c r="G38" s="71"/>
      <c r="H38" s="78"/>
      <c r="I38" s="159"/>
      <c r="J38" s="71"/>
      <c r="K38" s="160"/>
      <c r="L38" s="77"/>
      <c r="M38" s="77"/>
      <c r="N38" s="79"/>
      <c r="O38" s="151" t="s">
        <v>297</v>
      </c>
      <c r="P38" s="319"/>
      <c r="Q38" s="47"/>
    </row>
    <row r="39" spans="1:17" ht="75">
      <c r="A39" s="334"/>
      <c r="B39" s="336"/>
      <c r="C39" s="324"/>
      <c r="D39" s="45" t="s">
        <v>299</v>
      </c>
      <c r="E39" s="159"/>
      <c r="F39" s="159"/>
      <c r="G39" s="71"/>
      <c r="H39" s="78"/>
      <c r="I39" s="159"/>
      <c r="J39" s="71"/>
      <c r="K39" s="160"/>
      <c r="L39" s="77"/>
      <c r="M39" s="77"/>
      <c r="N39" s="79"/>
      <c r="O39" s="151" t="s">
        <v>300</v>
      </c>
      <c r="P39" s="319"/>
      <c r="Q39" s="47"/>
    </row>
    <row r="40" spans="1:17" ht="75">
      <c r="A40" s="334"/>
      <c r="B40" s="336"/>
      <c r="C40" s="324"/>
      <c r="D40" s="154" t="s">
        <v>293</v>
      </c>
      <c r="E40" s="119"/>
      <c r="F40" s="118"/>
      <c r="G40" s="119"/>
      <c r="H40" s="119"/>
      <c r="I40" s="119"/>
      <c r="J40" s="119"/>
      <c r="K40" s="118"/>
      <c r="L40" s="119"/>
      <c r="M40" s="119"/>
      <c r="N40" s="118"/>
      <c r="O40" s="75"/>
      <c r="P40" s="319"/>
      <c r="Q40" s="47" t="s">
        <v>235</v>
      </c>
    </row>
    <row r="41" spans="1:17" ht="143.25" customHeight="1">
      <c r="A41" s="334"/>
      <c r="B41" s="336"/>
      <c r="C41" s="324"/>
      <c r="D41" s="150" t="s">
        <v>302</v>
      </c>
      <c r="E41" s="159"/>
      <c r="F41" s="159"/>
      <c r="G41" s="71"/>
      <c r="H41" s="119"/>
      <c r="I41" s="159"/>
      <c r="J41" s="71"/>
      <c r="K41" s="161"/>
      <c r="L41" s="119"/>
      <c r="M41" s="119"/>
      <c r="N41" s="118"/>
      <c r="O41" s="151" t="s">
        <v>301</v>
      </c>
      <c r="P41" s="319"/>
      <c r="Q41" s="47"/>
    </row>
    <row r="42" spans="1:17" ht="75">
      <c r="A42" s="334"/>
      <c r="B42" s="336"/>
      <c r="C42" s="324"/>
      <c r="D42" s="154" t="s">
        <v>261</v>
      </c>
      <c r="E42" s="119"/>
      <c r="F42" s="118"/>
      <c r="G42" s="119"/>
      <c r="H42" s="119"/>
      <c r="I42" s="119"/>
      <c r="J42" s="119"/>
      <c r="K42" s="118"/>
      <c r="L42" s="119"/>
      <c r="M42" s="119"/>
      <c r="N42" s="118"/>
      <c r="O42" s="75"/>
      <c r="P42" s="319"/>
      <c r="Q42" s="47" t="s">
        <v>235</v>
      </c>
    </row>
    <row r="43" spans="1:17" ht="63">
      <c r="A43" s="334"/>
      <c r="B43" s="336"/>
      <c r="C43" s="324"/>
      <c r="D43" s="150" t="s">
        <v>303</v>
      </c>
      <c r="E43" s="159"/>
      <c r="F43" s="159"/>
      <c r="G43" s="71"/>
      <c r="H43" s="161"/>
      <c r="I43" s="159"/>
      <c r="J43" s="71"/>
      <c r="K43" s="161"/>
      <c r="L43" s="161"/>
      <c r="M43" s="161"/>
      <c r="N43" s="161"/>
      <c r="O43" s="151" t="s">
        <v>304</v>
      </c>
      <c r="P43" s="319"/>
      <c r="Q43" s="47"/>
    </row>
    <row r="44" spans="1:17" ht="93.75">
      <c r="A44" s="334"/>
      <c r="B44" s="336"/>
      <c r="C44" s="324"/>
      <c r="D44" s="150" t="s">
        <v>305</v>
      </c>
      <c r="E44" s="159"/>
      <c r="F44" s="159"/>
      <c r="G44" s="71"/>
      <c r="H44" s="161"/>
      <c r="I44" s="159"/>
      <c r="J44" s="71"/>
      <c r="K44" s="161"/>
      <c r="L44" s="161"/>
      <c r="M44" s="161"/>
      <c r="N44" s="161"/>
      <c r="O44" s="151" t="s">
        <v>306</v>
      </c>
      <c r="P44" s="319"/>
      <c r="Q44" s="47"/>
    </row>
    <row r="45" spans="1:17" ht="75">
      <c r="A45" s="335"/>
      <c r="B45" s="310"/>
      <c r="C45" s="312"/>
      <c r="D45" s="154" t="s">
        <v>196</v>
      </c>
      <c r="E45" s="119"/>
      <c r="F45" s="118"/>
      <c r="G45" s="119"/>
      <c r="H45" s="119"/>
      <c r="I45" s="119"/>
      <c r="J45" s="119"/>
      <c r="K45" s="118"/>
      <c r="L45" s="119"/>
      <c r="M45" s="119"/>
      <c r="N45" s="118"/>
      <c r="O45" s="74"/>
      <c r="P45" s="320"/>
      <c r="Q45" s="47" t="s">
        <v>235</v>
      </c>
    </row>
    <row r="46" spans="1:17" ht="21" thickBot="1">
      <c r="A46" s="98" t="s">
        <v>197</v>
      </c>
      <c r="B46" s="97"/>
      <c r="C46" s="99"/>
      <c r="D46" s="100"/>
      <c r="E46" s="162"/>
      <c r="F46" s="121"/>
      <c r="G46" s="162"/>
      <c r="H46" s="162"/>
      <c r="I46" s="162"/>
      <c r="J46" s="162"/>
      <c r="K46" s="162"/>
      <c r="L46" s="162"/>
      <c r="M46" s="162"/>
      <c r="N46" s="162"/>
      <c r="O46" s="52"/>
      <c r="P46" s="53"/>
      <c r="Q46" s="54"/>
    </row>
    <row r="47" spans="1:17" ht="26.25" customHeight="1">
      <c r="A47" s="349" t="s">
        <v>198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50"/>
    </row>
    <row r="48" spans="1:17" ht="61.5" customHeight="1">
      <c r="A48" s="329" t="s">
        <v>89</v>
      </c>
      <c r="B48" s="330"/>
      <c r="C48" s="331"/>
      <c r="D48" s="131" t="s">
        <v>80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35"/>
      <c r="P48" s="134"/>
      <c r="Q48" s="136"/>
    </row>
    <row r="49" spans="1:17" ht="93.75" customHeight="1">
      <c r="A49" s="86" t="s">
        <v>175</v>
      </c>
      <c r="B49" s="87" t="s">
        <v>90</v>
      </c>
      <c r="C49" s="88"/>
      <c r="D49" s="45" t="s">
        <v>176</v>
      </c>
      <c r="E49" s="117"/>
      <c r="F49" s="74"/>
      <c r="G49" s="117"/>
      <c r="H49" s="117"/>
      <c r="I49" s="117"/>
      <c r="J49" s="117"/>
      <c r="K49" s="74"/>
      <c r="L49" s="117"/>
      <c r="M49" s="117"/>
      <c r="N49" s="74"/>
      <c r="O49" s="122"/>
      <c r="P49" s="321" t="s">
        <v>239</v>
      </c>
      <c r="Q49" s="47" t="s">
        <v>237</v>
      </c>
    </row>
    <row r="50" spans="1:17" ht="199.5" customHeight="1">
      <c r="A50" s="89" t="s">
        <v>177</v>
      </c>
      <c r="B50" s="87" t="s">
        <v>90</v>
      </c>
      <c r="C50" s="88"/>
      <c r="D50" s="45" t="s">
        <v>178</v>
      </c>
      <c r="E50" s="117"/>
      <c r="F50" s="74"/>
      <c r="G50" s="117"/>
      <c r="H50" s="117"/>
      <c r="I50" s="117"/>
      <c r="J50" s="117"/>
      <c r="K50" s="74"/>
      <c r="L50" s="117"/>
      <c r="M50" s="117"/>
      <c r="N50" s="74"/>
      <c r="O50" s="122"/>
      <c r="P50" s="321"/>
      <c r="Q50" s="47" t="s">
        <v>238</v>
      </c>
    </row>
    <row r="51" spans="1:17" ht="102.75" customHeight="1">
      <c r="A51" s="86" t="s">
        <v>179</v>
      </c>
      <c r="B51" s="87" t="s">
        <v>90</v>
      </c>
      <c r="C51" s="88"/>
      <c r="D51" s="45" t="s">
        <v>180</v>
      </c>
      <c r="E51" s="117"/>
      <c r="F51" s="74"/>
      <c r="G51" s="117"/>
      <c r="H51" s="117"/>
      <c r="I51" s="117"/>
      <c r="J51" s="117"/>
      <c r="K51" s="74"/>
      <c r="L51" s="117"/>
      <c r="M51" s="117"/>
      <c r="N51" s="74"/>
      <c r="O51" s="122"/>
      <c r="P51" s="321"/>
      <c r="Q51" s="47" t="s">
        <v>240</v>
      </c>
    </row>
    <row r="52" spans="1:17" ht="81.75" customHeight="1">
      <c r="A52" s="337" t="s">
        <v>181</v>
      </c>
      <c r="B52" s="338"/>
      <c r="C52" s="339"/>
      <c r="D52" s="107" t="s">
        <v>80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37"/>
      <c r="P52" s="138"/>
      <c r="Q52" s="139" t="s">
        <v>274</v>
      </c>
    </row>
    <row r="53" spans="1:17" ht="56.25">
      <c r="A53" s="332" t="s">
        <v>182</v>
      </c>
      <c r="B53" s="50" t="s">
        <v>156</v>
      </c>
      <c r="C53" s="51"/>
      <c r="D53" s="45" t="s">
        <v>183</v>
      </c>
      <c r="E53" s="117"/>
      <c r="F53" s="74"/>
      <c r="G53" s="117"/>
      <c r="H53" s="117"/>
      <c r="I53" s="117"/>
      <c r="J53" s="117"/>
      <c r="K53" s="74"/>
      <c r="L53" s="117"/>
      <c r="M53" s="117"/>
      <c r="N53" s="74"/>
      <c r="O53" s="122"/>
      <c r="P53" s="321" t="s">
        <v>167</v>
      </c>
      <c r="Q53" s="47" t="s">
        <v>241</v>
      </c>
    </row>
    <row r="54" spans="1:17" ht="93.75">
      <c r="A54" s="333"/>
      <c r="B54" s="309" t="s">
        <v>184</v>
      </c>
      <c r="C54" s="311"/>
      <c r="D54" s="45" t="s">
        <v>278</v>
      </c>
      <c r="E54" s="117"/>
      <c r="F54" s="74"/>
      <c r="G54" s="117"/>
      <c r="H54" s="117"/>
      <c r="I54" s="117"/>
      <c r="J54" s="117"/>
      <c r="K54" s="74"/>
      <c r="L54" s="117"/>
      <c r="M54" s="117"/>
      <c r="N54" s="74"/>
      <c r="O54" s="122"/>
      <c r="P54" s="321"/>
      <c r="Q54" s="47" t="s">
        <v>241</v>
      </c>
    </row>
    <row r="55" spans="1:17" ht="75">
      <c r="A55" s="333"/>
      <c r="B55" s="310"/>
      <c r="C55" s="312"/>
      <c r="D55" s="150" t="s">
        <v>284</v>
      </c>
      <c r="E55" s="22"/>
      <c r="F55" s="74"/>
      <c r="G55" s="117"/>
      <c r="H55" s="117"/>
      <c r="I55" s="24"/>
      <c r="J55" s="22"/>
      <c r="K55" s="74"/>
      <c r="L55" s="117"/>
      <c r="M55" s="117"/>
      <c r="N55" s="74"/>
      <c r="O55" s="151" t="s">
        <v>276</v>
      </c>
      <c r="P55" s="321"/>
      <c r="Q55" s="47" t="s">
        <v>185</v>
      </c>
    </row>
    <row r="56" spans="1:17" ht="75">
      <c r="A56" s="306" t="s">
        <v>186</v>
      </c>
      <c r="B56" s="48" t="s">
        <v>157</v>
      </c>
      <c r="C56" s="49"/>
      <c r="D56" s="45" t="s">
        <v>282</v>
      </c>
      <c r="E56" s="117"/>
      <c r="F56" s="74"/>
      <c r="G56" s="117"/>
      <c r="H56" s="117"/>
      <c r="I56" s="117"/>
      <c r="J56" s="117"/>
      <c r="K56" s="74"/>
      <c r="L56" s="117"/>
      <c r="M56" s="117"/>
      <c r="N56" s="74"/>
      <c r="O56" s="122"/>
      <c r="P56" s="321"/>
      <c r="Q56" s="47" t="s">
        <v>185</v>
      </c>
    </row>
    <row r="57" spans="1:17" ht="56.25">
      <c r="A57" s="307"/>
      <c r="B57" s="48" t="s">
        <v>184</v>
      </c>
      <c r="C57" s="49"/>
      <c r="D57" s="150" t="s">
        <v>279</v>
      </c>
      <c r="E57" s="22"/>
      <c r="F57" s="74"/>
      <c r="G57" s="117"/>
      <c r="H57" s="117"/>
      <c r="I57" s="24"/>
      <c r="J57" s="22"/>
      <c r="K57" s="74"/>
      <c r="L57" s="117"/>
      <c r="M57" s="117"/>
      <c r="N57" s="74"/>
      <c r="O57" s="151" t="s">
        <v>280</v>
      </c>
      <c r="P57" s="321"/>
      <c r="Q57" s="47"/>
    </row>
    <row r="58" spans="1:17" ht="75">
      <c r="A58" s="314" t="s">
        <v>187</v>
      </c>
      <c r="B58" s="50" t="s">
        <v>9</v>
      </c>
      <c r="C58" s="51"/>
      <c r="D58" s="45" t="s">
        <v>283</v>
      </c>
      <c r="E58" s="117"/>
      <c r="F58" s="74"/>
      <c r="G58" s="117"/>
      <c r="H58" s="117"/>
      <c r="I58" s="117"/>
      <c r="J58" s="117"/>
      <c r="K58" s="74"/>
      <c r="L58" s="117"/>
      <c r="M58" s="117"/>
      <c r="N58" s="74"/>
      <c r="O58" s="122"/>
      <c r="P58" s="321"/>
      <c r="Q58" s="47" t="s">
        <v>185</v>
      </c>
    </row>
    <row r="59" spans="1:17" ht="20.25">
      <c r="A59" s="315"/>
      <c r="B59" s="50" t="s">
        <v>184</v>
      </c>
      <c r="C59" s="51"/>
      <c r="D59" s="45" t="s">
        <v>281</v>
      </c>
      <c r="E59" s="117"/>
      <c r="F59" s="74"/>
      <c r="G59" s="117"/>
      <c r="H59" s="117"/>
      <c r="I59" s="117"/>
      <c r="J59" s="117"/>
      <c r="K59" s="74"/>
      <c r="L59" s="117"/>
      <c r="M59" s="117"/>
      <c r="N59" s="74"/>
      <c r="O59" s="122"/>
      <c r="P59" s="148"/>
      <c r="Q59" s="47"/>
    </row>
    <row r="60" spans="1:17" ht="65.25" customHeight="1">
      <c r="A60" s="329" t="s">
        <v>188</v>
      </c>
      <c r="B60" s="330"/>
      <c r="C60" s="331"/>
      <c r="D60" s="108" t="s">
        <v>80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37"/>
      <c r="P60" s="134"/>
      <c r="Q60" s="133"/>
    </row>
    <row r="61" spans="1:17" ht="75">
      <c r="A61" s="332" t="s">
        <v>189</v>
      </c>
      <c r="B61" s="309" t="s">
        <v>90</v>
      </c>
      <c r="C61" s="311"/>
      <c r="D61" s="45" t="s">
        <v>190</v>
      </c>
      <c r="E61" s="348"/>
      <c r="F61" s="74"/>
      <c r="G61" s="117"/>
      <c r="H61" s="117"/>
      <c r="I61" s="74"/>
      <c r="J61" s="322"/>
      <c r="K61" s="74"/>
      <c r="L61" s="117"/>
      <c r="M61" s="117"/>
      <c r="N61" s="74"/>
      <c r="O61" s="95"/>
      <c r="P61" s="318" t="s">
        <v>243</v>
      </c>
      <c r="Q61" s="47" t="s">
        <v>242</v>
      </c>
    </row>
    <row r="62" spans="1:17" ht="75">
      <c r="A62" s="334"/>
      <c r="B62" s="336"/>
      <c r="C62" s="324"/>
      <c r="D62" s="45" t="s">
        <v>263</v>
      </c>
      <c r="E62" s="348"/>
      <c r="F62" s="74"/>
      <c r="G62" s="117"/>
      <c r="H62" s="117"/>
      <c r="I62" s="74"/>
      <c r="J62" s="325"/>
      <c r="K62" s="74"/>
      <c r="L62" s="117"/>
      <c r="M62" s="117"/>
      <c r="N62" s="74"/>
      <c r="O62" s="95"/>
      <c r="P62" s="319"/>
      <c r="Q62" s="47" t="s">
        <v>242</v>
      </c>
    </row>
    <row r="63" spans="1:17" ht="157.5" customHeight="1">
      <c r="A63" s="334"/>
      <c r="B63" s="336"/>
      <c r="C63" s="324"/>
      <c r="D63" s="45" t="s">
        <v>264</v>
      </c>
      <c r="E63" s="348"/>
      <c r="F63" s="74"/>
      <c r="G63" s="117"/>
      <c r="H63" s="117"/>
      <c r="I63" s="74"/>
      <c r="J63" s="325"/>
      <c r="K63" s="74"/>
      <c r="L63" s="117"/>
      <c r="M63" s="117"/>
      <c r="N63" s="74"/>
      <c r="O63" s="326" t="s">
        <v>272</v>
      </c>
      <c r="P63" s="319"/>
      <c r="Q63" s="47" t="s">
        <v>242</v>
      </c>
    </row>
    <row r="64" spans="1:17" ht="41.25" customHeight="1">
      <c r="A64" s="334"/>
      <c r="B64" s="336"/>
      <c r="C64" s="324"/>
      <c r="D64" s="93" t="s">
        <v>265</v>
      </c>
      <c r="E64" s="348"/>
      <c r="F64" s="74"/>
      <c r="G64" s="117"/>
      <c r="H64" s="117"/>
      <c r="I64" s="74"/>
      <c r="J64" s="325"/>
      <c r="K64" s="74"/>
      <c r="L64" s="117"/>
      <c r="M64" s="117"/>
      <c r="N64" s="74"/>
      <c r="O64" s="327"/>
      <c r="P64" s="319"/>
      <c r="Q64" s="47" t="s">
        <v>242</v>
      </c>
    </row>
    <row r="65" spans="1:17" ht="35.25" customHeight="1">
      <c r="A65" s="334"/>
      <c r="B65" s="336"/>
      <c r="C65" s="324"/>
      <c r="D65" s="93" t="s">
        <v>266</v>
      </c>
      <c r="E65" s="348"/>
      <c r="F65" s="74"/>
      <c r="G65" s="117"/>
      <c r="H65" s="117"/>
      <c r="I65" s="74"/>
      <c r="J65" s="323"/>
      <c r="K65" s="74"/>
      <c r="L65" s="117"/>
      <c r="M65" s="117"/>
      <c r="N65" s="74"/>
      <c r="O65" s="328"/>
      <c r="P65" s="319"/>
      <c r="Q65" s="47" t="s">
        <v>242</v>
      </c>
    </row>
    <row r="66" spans="1:17" ht="66.75" customHeight="1">
      <c r="A66" s="334"/>
      <c r="B66" s="336"/>
      <c r="C66" s="324"/>
      <c r="D66" s="45" t="s">
        <v>268</v>
      </c>
      <c r="E66" s="322"/>
      <c r="F66" s="74"/>
      <c r="G66" s="117"/>
      <c r="H66" s="117"/>
      <c r="I66" s="74"/>
      <c r="J66" s="322"/>
      <c r="K66" s="74"/>
      <c r="L66" s="117"/>
      <c r="M66" s="117"/>
      <c r="N66" s="74"/>
      <c r="O66" s="95"/>
      <c r="P66" s="319"/>
      <c r="Q66" s="47" t="s">
        <v>242</v>
      </c>
    </row>
    <row r="67" spans="1:17" ht="205.5" customHeight="1">
      <c r="A67" s="334"/>
      <c r="B67" s="336"/>
      <c r="C67" s="324"/>
      <c r="D67" s="45" t="s">
        <v>267</v>
      </c>
      <c r="E67" s="323"/>
      <c r="F67" s="74"/>
      <c r="G67" s="117"/>
      <c r="H67" s="117"/>
      <c r="I67" s="74"/>
      <c r="J67" s="323"/>
      <c r="K67" s="74"/>
      <c r="L67" s="117"/>
      <c r="M67" s="117"/>
      <c r="N67" s="74"/>
      <c r="O67" s="95" t="s">
        <v>273</v>
      </c>
      <c r="P67" s="319"/>
      <c r="Q67" s="47" t="s">
        <v>242</v>
      </c>
    </row>
    <row r="68" spans="1:17" ht="75">
      <c r="A68" s="334"/>
      <c r="B68" s="336"/>
      <c r="C68" s="324"/>
      <c r="D68" s="45" t="s">
        <v>191</v>
      </c>
      <c r="E68" s="117"/>
      <c r="F68" s="74"/>
      <c r="G68" s="117"/>
      <c r="H68" s="117"/>
      <c r="I68" s="117"/>
      <c r="J68" s="117"/>
      <c r="K68" s="74"/>
      <c r="L68" s="117"/>
      <c r="M68" s="117"/>
      <c r="N68" s="74"/>
      <c r="O68" s="95"/>
      <c r="P68" s="319"/>
      <c r="Q68" s="47" t="s">
        <v>242</v>
      </c>
    </row>
    <row r="69" spans="1:17" ht="75">
      <c r="A69" s="334"/>
      <c r="B69" s="336"/>
      <c r="C69" s="324"/>
      <c r="D69" s="45" t="s">
        <v>192</v>
      </c>
      <c r="E69" s="117"/>
      <c r="F69" s="74"/>
      <c r="G69" s="117"/>
      <c r="H69" s="117"/>
      <c r="I69" s="117"/>
      <c r="J69" s="117"/>
      <c r="K69" s="74"/>
      <c r="L69" s="117"/>
      <c r="M69" s="117"/>
      <c r="N69" s="74"/>
      <c r="O69" s="122"/>
      <c r="P69" s="319"/>
      <c r="Q69" s="47" t="s">
        <v>242</v>
      </c>
    </row>
    <row r="70" spans="1:17" ht="80.25" customHeight="1">
      <c r="A70" s="334"/>
      <c r="B70" s="336"/>
      <c r="C70" s="324"/>
      <c r="D70" s="45" t="s">
        <v>193</v>
      </c>
      <c r="E70" s="117"/>
      <c r="F70" s="74"/>
      <c r="G70" s="117"/>
      <c r="H70" s="117"/>
      <c r="I70" s="117"/>
      <c r="J70" s="117"/>
      <c r="K70" s="74"/>
      <c r="L70" s="117"/>
      <c r="M70" s="117"/>
      <c r="N70" s="74"/>
      <c r="O70" s="122"/>
      <c r="P70" s="319"/>
      <c r="Q70" s="47" t="s">
        <v>242</v>
      </c>
    </row>
    <row r="71" spans="1:17" ht="75">
      <c r="A71" s="334"/>
      <c r="B71" s="336"/>
      <c r="C71" s="324"/>
      <c r="D71" s="45" t="s">
        <v>194</v>
      </c>
      <c r="E71" s="117"/>
      <c r="F71" s="74"/>
      <c r="G71" s="117"/>
      <c r="H71" s="117"/>
      <c r="I71" s="117"/>
      <c r="J71" s="117"/>
      <c r="K71" s="74"/>
      <c r="L71" s="117"/>
      <c r="M71" s="117"/>
      <c r="N71" s="74"/>
      <c r="O71" s="75"/>
      <c r="P71" s="319"/>
      <c r="Q71" s="47" t="s">
        <v>242</v>
      </c>
    </row>
    <row r="72" spans="1:17" ht="75">
      <c r="A72" s="334"/>
      <c r="B72" s="336"/>
      <c r="C72" s="324"/>
      <c r="D72" s="45" t="s">
        <v>195</v>
      </c>
      <c r="E72" s="117"/>
      <c r="F72" s="74"/>
      <c r="G72" s="117"/>
      <c r="H72" s="117"/>
      <c r="I72" s="117"/>
      <c r="J72" s="117"/>
      <c r="K72" s="74"/>
      <c r="L72" s="117"/>
      <c r="M72" s="117"/>
      <c r="N72" s="74"/>
      <c r="O72" s="75"/>
      <c r="P72" s="319"/>
      <c r="Q72" s="47" t="s">
        <v>242</v>
      </c>
    </row>
    <row r="73" spans="1:17" ht="45" customHeight="1">
      <c r="A73" s="335"/>
      <c r="B73" s="310"/>
      <c r="C73" s="312"/>
      <c r="D73" s="45" t="s">
        <v>196</v>
      </c>
      <c r="E73" s="117"/>
      <c r="F73" s="74"/>
      <c r="G73" s="117"/>
      <c r="H73" s="117"/>
      <c r="I73" s="117"/>
      <c r="J73" s="117"/>
      <c r="K73" s="74"/>
      <c r="L73" s="117"/>
      <c r="M73" s="117"/>
      <c r="N73" s="74"/>
      <c r="O73" s="74"/>
      <c r="P73" s="320"/>
      <c r="Q73" s="47" t="s">
        <v>242</v>
      </c>
    </row>
    <row r="74" spans="1:17" ht="25.5" customHeight="1" thickBot="1">
      <c r="A74" s="98" t="s">
        <v>197</v>
      </c>
      <c r="B74" s="97"/>
      <c r="C74" s="101"/>
      <c r="D74" s="10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3"/>
      <c r="P74" s="53"/>
      <c r="Q74" s="54"/>
    </row>
    <row r="75" spans="1:17" ht="21" customHeight="1">
      <c r="A75" s="316" t="s">
        <v>199</v>
      </c>
      <c r="B75" s="316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7"/>
    </row>
    <row r="76" spans="1:17" ht="69" customHeight="1">
      <c r="A76" s="329" t="s">
        <v>89</v>
      </c>
      <c r="B76" s="330"/>
      <c r="C76" s="331"/>
      <c r="D76" s="131" t="s">
        <v>80</v>
      </c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40"/>
      <c r="P76" s="134"/>
      <c r="Q76" s="136"/>
    </row>
    <row r="77" spans="1:17" ht="105.75" customHeight="1">
      <c r="A77" s="86" t="s">
        <v>175</v>
      </c>
      <c r="B77" s="87" t="s">
        <v>90</v>
      </c>
      <c r="C77" s="88"/>
      <c r="D77" s="45" t="s">
        <v>176</v>
      </c>
      <c r="E77" s="116"/>
      <c r="F77" s="74"/>
      <c r="G77" s="115"/>
      <c r="H77" s="115"/>
      <c r="I77" s="115"/>
      <c r="J77" s="115"/>
      <c r="K77" s="74"/>
      <c r="L77" s="115"/>
      <c r="M77" s="115"/>
      <c r="N77" s="74"/>
      <c r="O77" s="46"/>
      <c r="P77" s="318" t="s">
        <v>239</v>
      </c>
      <c r="Q77" s="47" t="s">
        <v>233</v>
      </c>
    </row>
    <row r="78" spans="1:17" ht="131.25" customHeight="1">
      <c r="A78" s="89" t="s">
        <v>177</v>
      </c>
      <c r="B78" s="87" t="s">
        <v>90</v>
      </c>
      <c r="C78" s="88"/>
      <c r="D78" s="45" t="s">
        <v>178</v>
      </c>
      <c r="E78" s="116"/>
      <c r="F78" s="74"/>
      <c r="G78" s="115"/>
      <c r="H78" s="115"/>
      <c r="I78" s="115"/>
      <c r="J78" s="115"/>
      <c r="K78" s="74"/>
      <c r="L78" s="115"/>
      <c r="M78" s="115"/>
      <c r="N78" s="74"/>
      <c r="O78" s="46"/>
      <c r="P78" s="319"/>
      <c r="Q78" s="47" t="s">
        <v>233</v>
      </c>
    </row>
    <row r="79" spans="1:17" ht="96" customHeight="1">
      <c r="A79" s="86" t="s">
        <v>179</v>
      </c>
      <c r="B79" s="87" t="s">
        <v>90</v>
      </c>
      <c r="C79" s="88"/>
      <c r="D79" s="45" t="s">
        <v>180</v>
      </c>
      <c r="E79" s="116"/>
      <c r="F79" s="74"/>
      <c r="G79" s="115"/>
      <c r="H79" s="115"/>
      <c r="I79" s="115"/>
      <c r="J79" s="115"/>
      <c r="K79" s="74"/>
      <c r="L79" s="115"/>
      <c r="M79" s="115"/>
      <c r="N79" s="74"/>
      <c r="O79" s="46"/>
      <c r="P79" s="320"/>
      <c r="Q79" s="47" t="s">
        <v>233</v>
      </c>
    </row>
    <row r="80" spans="1:17" ht="80.25" customHeight="1">
      <c r="A80" s="337" t="s">
        <v>181</v>
      </c>
      <c r="B80" s="338"/>
      <c r="C80" s="339"/>
      <c r="D80" s="108" t="s">
        <v>80</v>
      </c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5"/>
      <c r="P80" s="132"/>
      <c r="Q80" s="133"/>
    </row>
    <row r="81" spans="1:17" ht="56.25">
      <c r="A81" s="332" t="s">
        <v>182</v>
      </c>
      <c r="B81" s="50" t="s">
        <v>156</v>
      </c>
      <c r="C81" s="51"/>
      <c r="D81" s="45" t="s">
        <v>183</v>
      </c>
      <c r="E81" s="115"/>
      <c r="F81" s="74"/>
      <c r="G81" s="115"/>
      <c r="H81" s="115"/>
      <c r="I81" s="115"/>
      <c r="J81" s="115"/>
      <c r="K81" s="74"/>
      <c r="L81" s="115"/>
      <c r="M81" s="115"/>
      <c r="N81" s="74"/>
      <c r="O81" s="96"/>
      <c r="P81" s="318" t="s">
        <v>167</v>
      </c>
      <c r="Q81" s="47" t="s">
        <v>244</v>
      </c>
    </row>
    <row r="82" spans="1:17" ht="93.75">
      <c r="A82" s="333"/>
      <c r="B82" s="313" t="s">
        <v>184</v>
      </c>
      <c r="C82" s="311"/>
      <c r="D82" s="45" t="s">
        <v>285</v>
      </c>
      <c r="E82" s="115"/>
      <c r="F82" s="74"/>
      <c r="G82" s="115"/>
      <c r="H82" s="115"/>
      <c r="I82" s="115"/>
      <c r="J82" s="115"/>
      <c r="K82" s="74"/>
      <c r="L82" s="115"/>
      <c r="M82" s="115"/>
      <c r="N82" s="74"/>
      <c r="O82" s="96"/>
      <c r="P82" s="351"/>
      <c r="Q82" s="47" t="s">
        <v>244</v>
      </c>
    </row>
    <row r="83" spans="1:17" ht="75">
      <c r="A83" s="333"/>
      <c r="B83" s="313"/>
      <c r="C83" s="312"/>
      <c r="D83" s="150" t="s">
        <v>275</v>
      </c>
      <c r="E83" s="22"/>
      <c r="F83" s="23"/>
      <c r="G83" s="115"/>
      <c r="H83" s="115"/>
      <c r="I83" s="24"/>
      <c r="J83" s="22"/>
      <c r="K83" s="74"/>
      <c r="L83" s="115"/>
      <c r="M83" s="115"/>
      <c r="N83" s="74"/>
      <c r="O83" s="151" t="s">
        <v>276</v>
      </c>
      <c r="P83" s="351"/>
      <c r="Q83" s="47" t="s">
        <v>185</v>
      </c>
    </row>
    <row r="84" spans="1:17" ht="75">
      <c r="A84" s="306" t="s">
        <v>186</v>
      </c>
      <c r="B84" s="48" t="s">
        <v>157</v>
      </c>
      <c r="C84" s="49"/>
      <c r="D84" s="45" t="s">
        <v>282</v>
      </c>
      <c r="E84" s="115"/>
      <c r="F84" s="74"/>
      <c r="G84" s="115"/>
      <c r="H84" s="115"/>
      <c r="I84" s="115"/>
      <c r="J84" s="115"/>
      <c r="K84" s="74"/>
      <c r="L84" s="115"/>
      <c r="M84" s="115"/>
      <c r="N84" s="74"/>
      <c r="O84" s="96"/>
      <c r="P84" s="351"/>
      <c r="Q84" s="47" t="s">
        <v>185</v>
      </c>
    </row>
    <row r="85" spans="1:17" ht="56.25">
      <c r="A85" s="307"/>
      <c r="B85" s="48" t="s">
        <v>184</v>
      </c>
      <c r="C85" s="49"/>
      <c r="D85" s="150" t="s">
        <v>279</v>
      </c>
      <c r="E85" s="22"/>
      <c r="F85" s="23"/>
      <c r="G85" s="115"/>
      <c r="H85" s="115"/>
      <c r="I85" s="24"/>
      <c r="J85" s="22"/>
      <c r="K85" s="74"/>
      <c r="L85" s="115"/>
      <c r="M85" s="115"/>
      <c r="N85" s="74"/>
      <c r="O85" s="151" t="s">
        <v>280</v>
      </c>
      <c r="P85" s="351"/>
      <c r="Q85" s="47"/>
    </row>
    <row r="86" spans="1:17" ht="75">
      <c r="A86" s="308" t="s">
        <v>187</v>
      </c>
      <c r="B86" s="50" t="s">
        <v>9</v>
      </c>
      <c r="C86" s="51"/>
      <c r="D86" s="45" t="s">
        <v>283</v>
      </c>
      <c r="E86" s="115"/>
      <c r="F86" s="74"/>
      <c r="G86" s="115"/>
      <c r="H86" s="115"/>
      <c r="I86" s="115"/>
      <c r="J86" s="115"/>
      <c r="K86" s="74"/>
      <c r="L86" s="115"/>
      <c r="M86" s="115"/>
      <c r="N86" s="74"/>
      <c r="O86" s="96"/>
      <c r="P86" s="352"/>
      <c r="Q86" s="47" t="s">
        <v>185</v>
      </c>
    </row>
    <row r="87" spans="1:17" ht="18.75">
      <c r="A87" s="308"/>
      <c r="B87" s="50" t="s">
        <v>184</v>
      </c>
      <c r="C87" s="51"/>
      <c r="D87" s="45" t="s">
        <v>281</v>
      </c>
      <c r="E87" s="115"/>
      <c r="F87" s="74"/>
      <c r="G87" s="115"/>
      <c r="H87" s="115"/>
      <c r="I87" s="115"/>
      <c r="J87" s="115"/>
      <c r="K87" s="74"/>
      <c r="L87" s="115"/>
      <c r="M87" s="115"/>
      <c r="N87" s="74"/>
      <c r="O87" s="96"/>
      <c r="P87" s="147"/>
      <c r="Q87" s="47"/>
    </row>
    <row r="88" spans="1:17" ht="60.75" customHeight="1">
      <c r="A88" s="329" t="s">
        <v>188</v>
      </c>
      <c r="B88" s="330"/>
      <c r="C88" s="331"/>
      <c r="D88" s="108" t="s">
        <v>80</v>
      </c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5"/>
      <c r="P88" s="134"/>
      <c r="Q88" s="133"/>
    </row>
    <row r="89" spans="1:17" ht="56.25" customHeight="1">
      <c r="A89" s="345" t="s">
        <v>189</v>
      </c>
      <c r="B89" s="309" t="s">
        <v>90</v>
      </c>
      <c r="C89" s="318"/>
      <c r="D89" s="45" t="s">
        <v>190</v>
      </c>
      <c r="E89" s="322"/>
      <c r="F89" s="74"/>
      <c r="G89" s="115"/>
      <c r="H89" s="115"/>
      <c r="I89" s="74"/>
      <c r="J89" s="348"/>
      <c r="K89" s="74"/>
      <c r="L89" s="115"/>
      <c r="M89" s="115"/>
      <c r="N89" s="74"/>
      <c r="O89" s="94"/>
      <c r="P89" s="318" t="s">
        <v>245</v>
      </c>
      <c r="Q89" s="47" t="s">
        <v>260</v>
      </c>
    </row>
    <row r="90" spans="1:17" ht="63.75" customHeight="1">
      <c r="A90" s="346"/>
      <c r="B90" s="336"/>
      <c r="C90" s="319"/>
      <c r="D90" s="45" t="s">
        <v>263</v>
      </c>
      <c r="E90" s="325"/>
      <c r="F90" s="74"/>
      <c r="G90" s="115"/>
      <c r="H90" s="115"/>
      <c r="I90" s="74"/>
      <c r="J90" s="348"/>
      <c r="K90" s="74"/>
      <c r="L90" s="115"/>
      <c r="M90" s="115"/>
      <c r="N90" s="74"/>
      <c r="O90" s="94"/>
      <c r="P90" s="319"/>
      <c r="Q90" s="47" t="s">
        <v>260</v>
      </c>
    </row>
    <row r="91" spans="1:17" ht="163.5" customHeight="1">
      <c r="A91" s="346"/>
      <c r="B91" s="336"/>
      <c r="C91" s="319"/>
      <c r="D91" s="45" t="s">
        <v>264</v>
      </c>
      <c r="E91" s="325"/>
      <c r="F91" s="74"/>
      <c r="G91" s="115"/>
      <c r="H91" s="115"/>
      <c r="I91" s="74"/>
      <c r="J91" s="348"/>
      <c r="K91" s="74"/>
      <c r="L91" s="115"/>
      <c r="M91" s="115"/>
      <c r="N91" s="74"/>
      <c r="O91" s="340" t="s">
        <v>272</v>
      </c>
      <c r="P91" s="319"/>
      <c r="Q91" s="47" t="s">
        <v>260</v>
      </c>
    </row>
    <row r="92" spans="1:17" ht="39" customHeight="1">
      <c r="A92" s="346"/>
      <c r="B92" s="336"/>
      <c r="C92" s="319"/>
      <c r="D92" s="93" t="s">
        <v>265</v>
      </c>
      <c r="E92" s="325"/>
      <c r="F92" s="74"/>
      <c r="G92" s="115"/>
      <c r="H92" s="115"/>
      <c r="I92" s="74"/>
      <c r="J92" s="348"/>
      <c r="K92" s="74"/>
      <c r="L92" s="115"/>
      <c r="M92" s="115"/>
      <c r="N92" s="74"/>
      <c r="O92" s="341"/>
      <c r="P92" s="319"/>
      <c r="Q92" s="47" t="s">
        <v>260</v>
      </c>
    </row>
    <row r="93" spans="1:17" ht="33" customHeight="1">
      <c r="A93" s="346"/>
      <c r="B93" s="336"/>
      <c r="C93" s="319"/>
      <c r="D93" s="93" t="s">
        <v>266</v>
      </c>
      <c r="E93" s="323"/>
      <c r="F93" s="74"/>
      <c r="G93" s="115"/>
      <c r="H93" s="115"/>
      <c r="I93" s="74"/>
      <c r="J93" s="348"/>
      <c r="K93" s="74"/>
      <c r="L93" s="115"/>
      <c r="M93" s="115"/>
      <c r="N93" s="74"/>
      <c r="O93" s="342"/>
      <c r="P93" s="319"/>
      <c r="Q93" s="47" t="s">
        <v>260</v>
      </c>
    </row>
    <row r="94" spans="1:17" ht="60.75" customHeight="1">
      <c r="A94" s="346"/>
      <c r="B94" s="336"/>
      <c r="C94" s="319"/>
      <c r="D94" s="45" t="s">
        <v>268</v>
      </c>
      <c r="E94" s="322"/>
      <c r="F94" s="74"/>
      <c r="G94" s="115"/>
      <c r="H94" s="115"/>
      <c r="I94" s="74"/>
      <c r="J94" s="322"/>
      <c r="K94" s="74"/>
      <c r="L94" s="115"/>
      <c r="M94" s="115"/>
      <c r="N94" s="74"/>
      <c r="O94" s="94"/>
      <c r="P94" s="319"/>
      <c r="Q94" s="47" t="s">
        <v>260</v>
      </c>
    </row>
    <row r="95" spans="1:17" ht="207" customHeight="1">
      <c r="A95" s="346"/>
      <c r="B95" s="336"/>
      <c r="C95" s="319"/>
      <c r="D95" s="45" t="s">
        <v>267</v>
      </c>
      <c r="E95" s="323"/>
      <c r="F95" s="74"/>
      <c r="G95" s="115"/>
      <c r="H95" s="115"/>
      <c r="I95" s="74"/>
      <c r="J95" s="323"/>
      <c r="K95" s="74"/>
      <c r="L95" s="115"/>
      <c r="M95" s="115"/>
      <c r="N95" s="74"/>
      <c r="O95" s="94" t="s">
        <v>273</v>
      </c>
      <c r="P95" s="319"/>
      <c r="Q95" s="47" t="s">
        <v>260</v>
      </c>
    </row>
    <row r="96" spans="1:17" ht="60.75" customHeight="1">
      <c r="A96" s="346"/>
      <c r="B96" s="336"/>
      <c r="C96" s="319"/>
      <c r="D96" s="45" t="s">
        <v>191</v>
      </c>
      <c r="E96" s="115"/>
      <c r="F96" s="74"/>
      <c r="G96" s="115"/>
      <c r="H96" s="115"/>
      <c r="I96" s="115"/>
      <c r="J96" s="115"/>
      <c r="K96" s="74"/>
      <c r="L96" s="115"/>
      <c r="M96" s="115"/>
      <c r="N96" s="74"/>
      <c r="O96" s="94"/>
      <c r="P96" s="319"/>
      <c r="Q96" s="47" t="s">
        <v>260</v>
      </c>
    </row>
    <row r="97" spans="1:17" ht="75" customHeight="1">
      <c r="A97" s="346"/>
      <c r="B97" s="336"/>
      <c r="C97" s="319"/>
      <c r="D97" s="45" t="s">
        <v>230</v>
      </c>
      <c r="E97" s="115"/>
      <c r="F97" s="74"/>
      <c r="G97" s="115"/>
      <c r="H97" s="115"/>
      <c r="I97" s="115"/>
      <c r="J97" s="115"/>
      <c r="K97" s="74"/>
      <c r="L97" s="115"/>
      <c r="M97" s="115"/>
      <c r="N97" s="74"/>
      <c r="O97" s="94"/>
      <c r="P97" s="319"/>
      <c r="Q97" s="47" t="s">
        <v>242</v>
      </c>
    </row>
    <row r="98" spans="1:17" ht="75">
      <c r="A98" s="346"/>
      <c r="B98" s="336"/>
      <c r="C98" s="319"/>
      <c r="D98" s="45" t="s">
        <v>193</v>
      </c>
      <c r="E98" s="115"/>
      <c r="F98" s="74"/>
      <c r="G98" s="115"/>
      <c r="H98" s="115"/>
      <c r="I98" s="115"/>
      <c r="J98" s="115"/>
      <c r="K98" s="74"/>
      <c r="L98" s="115"/>
      <c r="M98" s="115"/>
      <c r="N98" s="74"/>
      <c r="O98" s="94"/>
      <c r="P98" s="319"/>
      <c r="Q98" s="47" t="s">
        <v>242</v>
      </c>
    </row>
    <row r="99" spans="1:17" ht="75">
      <c r="A99" s="346"/>
      <c r="B99" s="336"/>
      <c r="C99" s="319"/>
      <c r="D99" s="45" t="s">
        <v>194</v>
      </c>
      <c r="E99" s="115"/>
      <c r="F99" s="74"/>
      <c r="G99" s="115"/>
      <c r="H99" s="115"/>
      <c r="I99" s="115"/>
      <c r="J99" s="115"/>
      <c r="K99" s="74"/>
      <c r="L99" s="115"/>
      <c r="M99" s="115"/>
      <c r="N99" s="74"/>
      <c r="O99" s="95"/>
      <c r="P99" s="319"/>
      <c r="Q99" s="47" t="s">
        <v>242</v>
      </c>
    </row>
    <row r="100" spans="1:17" ht="75">
      <c r="A100" s="346"/>
      <c r="B100" s="336"/>
      <c r="C100" s="319"/>
      <c r="D100" s="45" t="s">
        <v>195</v>
      </c>
      <c r="E100" s="115"/>
      <c r="F100" s="74"/>
      <c r="G100" s="115"/>
      <c r="H100" s="115"/>
      <c r="I100" s="115"/>
      <c r="J100" s="115"/>
      <c r="K100" s="74"/>
      <c r="L100" s="115"/>
      <c r="M100" s="115"/>
      <c r="N100" s="74"/>
      <c r="O100" s="75"/>
      <c r="P100" s="319"/>
      <c r="Q100" s="47" t="s">
        <v>242</v>
      </c>
    </row>
    <row r="101" spans="1:17" ht="60.75" customHeight="1">
      <c r="A101" s="347"/>
      <c r="B101" s="310"/>
      <c r="C101" s="320"/>
      <c r="D101" s="45" t="s">
        <v>196</v>
      </c>
      <c r="E101" s="115"/>
      <c r="F101" s="74"/>
      <c r="G101" s="115"/>
      <c r="H101" s="115"/>
      <c r="I101" s="115"/>
      <c r="J101" s="115"/>
      <c r="K101" s="74"/>
      <c r="L101" s="115"/>
      <c r="M101" s="115"/>
      <c r="N101" s="74"/>
      <c r="O101" s="75"/>
      <c r="P101" s="320"/>
      <c r="Q101" s="47" t="s">
        <v>242</v>
      </c>
    </row>
    <row r="102" spans="1:17" ht="23.25" customHeight="1" thickBot="1">
      <c r="A102" s="98" t="s">
        <v>197</v>
      </c>
      <c r="B102" s="97"/>
      <c r="C102" s="99"/>
      <c r="D102" s="10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02"/>
      <c r="P102" s="103"/>
      <c r="Q102" s="54"/>
    </row>
    <row r="103" spans="1:17" ht="27" customHeight="1">
      <c r="A103" s="349" t="s">
        <v>200</v>
      </c>
      <c r="B103" s="349"/>
      <c r="C103" s="349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50"/>
    </row>
    <row r="104" spans="1:17" ht="41.25" customHeight="1">
      <c r="A104" s="329" t="s">
        <v>89</v>
      </c>
      <c r="B104" s="330"/>
      <c r="C104" s="331"/>
      <c r="D104" s="131" t="s">
        <v>80</v>
      </c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40"/>
      <c r="P104" s="134"/>
      <c r="Q104" s="136"/>
    </row>
    <row r="105" spans="1:17" ht="93.75" customHeight="1">
      <c r="A105" s="86" t="s">
        <v>175</v>
      </c>
      <c r="B105" s="87" t="s">
        <v>90</v>
      </c>
      <c r="C105" s="88"/>
      <c r="D105" s="45" t="s">
        <v>176</v>
      </c>
      <c r="E105" s="115"/>
      <c r="F105" s="74"/>
      <c r="G105" s="115"/>
      <c r="H105" s="115"/>
      <c r="I105" s="115"/>
      <c r="J105" s="115"/>
      <c r="K105" s="74"/>
      <c r="L105" s="115"/>
      <c r="M105" s="115"/>
      <c r="N105" s="74"/>
      <c r="O105" s="46"/>
      <c r="P105" s="318" t="s">
        <v>239</v>
      </c>
      <c r="Q105" s="47" t="s">
        <v>246</v>
      </c>
    </row>
    <row r="106" spans="1:17" ht="93.75" customHeight="1">
      <c r="A106" s="89" t="s">
        <v>177</v>
      </c>
      <c r="B106" s="87" t="s">
        <v>90</v>
      </c>
      <c r="C106" s="88"/>
      <c r="D106" s="45" t="s">
        <v>178</v>
      </c>
      <c r="E106" s="115"/>
      <c r="F106" s="74"/>
      <c r="G106" s="115"/>
      <c r="H106" s="115"/>
      <c r="I106" s="115"/>
      <c r="J106" s="115"/>
      <c r="K106" s="74"/>
      <c r="L106" s="115"/>
      <c r="M106" s="115"/>
      <c r="N106" s="74"/>
      <c r="O106" s="46"/>
      <c r="P106" s="319"/>
      <c r="Q106" s="47" t="s">
        <v>246</v>
      </c>
    </row>
    <row r="107" spans="1:17" ht="82.5" customHeight="1">
      <c r="A107" s="86" t="s">
        <v>179</v>
      </c>
      <c r="B107" s="87" t="s">
        <v>90</v>
      </c>
      <c r="C107" s="88"/>
      <c r="D107" s="45" t="s">
        <v>180</v>
      </c>
      <c r="E107" s="115"/>
      <c r="F107" s="74"/>
      <c r="G107" s="115"/>
      <c r="H107" s="115"/>
      <c r="I107" s="115"/>
      <c r="J107" s="115"/>
      <c r="K107" s="74"/>
      <c r="L107" s="115"/>
      <c r="M107" s="115"/>
      <c r="N107" s="74"/>
      <c r="O107" s="46"/>
      <c r="P107" s="320"/>
      <c r="Q107" s="47" t="s">
        <v>246</v>
      </c>
    </row>
    <row r="108" spans="1:17" ht="60" customHeight="1">
      <c r="A108" s="337" t="s">
        <v>181</v>
      </c>
      <c r="B108" s="338"/>
      <c r="C108" s="339"/>
      <c r="D108" s="108" t="s">
        <v>80</v>
      </c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5"/>
      <c r="P108" s="132"/>
      <c r="Q108" s="133"/>
    </row>
    <row r="109" spans="1:17" ht="63.75" customHeight="1">
      <c r="A109" s="332" t="s">
        <v>182</v>
      </c>
      <c r="B109" s="50" t="s">
        <v>156</v>
      </c>
      <c r="C109" s="51"/>
      <c r="D109" s="45" t="s">
        <v>183</v>
      </c>
      <c r="E109" s="115"/>
      <c r="F109" s="74"/>
      <c r="G109" s="115"/>
      <c r="H109" s="115"/>
      <c r="I109" s="115"/>
      <c r="J109" s="115"/>
      <c r="K109" s="74"/>
      <c r="L109" s="115"/>
      <c r="M109" s="115"/>
      <c r="N109" s="74"/>
      <c r="O109" s="46"/>
      <c r="P109" s="319" t="s">
        <v>167</v>
      </c>
      <c r="Q109" s="47" t="s">
        <v>247</v>
      </c>
    </row>
    <row r="110" spans="1:17" ht="93.75">
      <c r="A110" s="333"/>
      <c r="B110" s="309" t="s">
        <v>184</v>
      </c>
      <c r="C110" s="311"/>
      <c r="D110" s="45" t="s">
        <v>285</v>
      </c>
      <c r="E110" s="115"/>
      <c r="F110" s="74"/>
      <c r="G110" s="115"/>
      <c r="H110" s="115"/>
      <c r="I110" s="115"/>
      <c r="J110" s="115"/>
      <c r="K110" s="74"/>
      <c r="L110" s="115"/>
      <c r="M110" s="115"/>
      <c r="N110" s="74"/>
      <c r="O110" s="46"/>
      <c r="P110" s="319"/>
      <c r="Q110" s="47" t="s">
        <v>247</v>
      </c>
    </row>
    <row r="111" spans="1:17" ht="75">
      <c r="A111" s="333"/>
      <c r="B111" s="310"/>
      <c r="C111" s="312"/>
      <c r="D111" s="150" t="s">
        <v>284</v>
      </c>
      <c r="E111" s="22"/>
      <c r="F111" s="23"/>
      <c r="G111" s="115"/>
      <c r="H111" s="115"/>
      <c r="I111" s="24"/>
      <c r="J111" s="22"/>
      <c r="K111" s="74"/>
      <c r="L111" s="115"/>
      <c r="M111" s="115"/>
      <c r="N111" s="74"/>
      <c r="O111" s="151" t="s">
        <v>276</v>
      </c>
      <c r="P111" s="319"/>
      <c r="Q111" s="47" t="s">
        <v>185</v>
      </c>
    </row>
    <row r="112" spans="1:17" ht="75">
      <c r="A112" s="306" t="s">
        <v>186</v>
      </c>
      <c r="B112" s="48" t="s">
        <v>157</v>
      </c>
      <c r="C112" s="49"/>
      <c r="D112" s="45" t="s">
        <v>282</v>
      </c>
      <c r="E112" s="115"/>
      <c r="F112" s="74"/>
      <c r="G112" s="115"/>
      <c r="H112" s="115"/>
      <c r="I112" s="115"/>
      <c r="J112" s="115"/>
      <c r="K112" s="74"/>
      <c r="L112" s="115"/>
      <c r="M112" s="115"/>
      <c r="N112" s="74"/>
      <c r="O112" s="46"/>
      <c r="P112" s="319"/>
      <c r="Q112" s="47" t="s">
        <v>185</v>
      </c>
    </row>
    <row r="113" spans="1:17" ht="56.25">
      <c r="A113" s="307"/>
      <c r="B113" s="48" t="s">
        <v>184</v>
      </c>
      <c r="C113" s="49"/>
      <c r="D113" s="150" t="s">
        <v>279</v>
      </c>
      <c r="E113" s="22"/>
      <c r="F113" s="23"/>
      <c r="G113" s="115"/>
      <c r="H113" s="115"/>
      <c r="I113" s="24"/>
      <c r="J113" s="22"/>
      <c r="K113" s="74"/>
      <c r="L113" s="115"/>
      <c r="M113" s="115"/>
      <c r="N113" s="74"/>
      <c r="O113" s="151" t="s">
        <v>280</v>
      </c>
      <c r="P113" s="319"/>
      <c r="Q113" s="47"/>
    </row>
    <row r="114" spans="1:17" ht="75">
      <c r="A114" s="306" t="s">
        <v>187</v>
      </c>
      <c r="B114" s="50" t="s">
        <v>9</v>
      </c>
      <c r="C114" s="51"/>
      <c r="D114" s="45" t="s">
        <v>283</v>
      </c>
      <c r="E114" s="115"/>
      <c r="F114" s="74"/>
      <c r="G114" s="115"/>
      <c r="H114" s="115"/>
      <c r="I114" s="115"/>
      <c r="J114" s="115"/>
      <c r="K114" s="74"/>
      <c r="L114" s="115"/>
      <c r="M114" s="115"/>
      <c r="N114" s="74"/>
      <c r="O114" s="46"/>
      <c r="P114" s="320"/>
      <c r="Q114" s="47" t="s">
        <v>185</v>
      </c>
    </row>
    <row r="115" spans="1:17" ht="18.75">
      <c r="A115" s="307"/>
      <c r="B115" s="50" t="s">
        <v>184</v>
      </c>
      <c r="C115" s="51"/>
      <c r="D115" s="45" t="s">
        <v>281</v>
      </c>
      <c r="E115" s="115"/>
      <c r="F115" s="74"/>
      <c r="G115" s="115"/>
      <c r="H115" s="115"/>
      <c r="I115" s="115"/>
      <c r="J115" s="115"/>
      <c r="K115" s="74"/>
      <c r="L115" s="115"/>
      <c r="M115" s="115"/>
      <c r="N115" s="74"/>
      <c r="O115" s="46"/>
      <c r="P115" s="146"/>
      <c r="Q115" s="47"/>
    </row>
    <row r="116" spans="1:17" ht="70.5" customHeight="1">
      <c r="A116" s="329" t="s">
        <v>188</v>
      </c>
      <c r="B116" s="330"/>
      <c r="C116" s="331"/>
      <c r="D116" s="108" t="s">
        <v>80</v>
      </c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5"/>
      <c r="P116" s="134"/>
      <c r="Q116" s="133"/>
    </row>
    <row r="117" spans="1:17" ht="75">
      <c r="A117" s="332" t="s">
        <v>189</v>
      </c>
      <c r="B117" s="309" t="s">
        <v>90</v>
      </c>
      <c r="C117" s="311"/>
      <c r="D117" s="45" t="s">
        <v>190</v>
      </c>
      <c r="E117" s="322"/>
      <c r="F117" s="74"/>
      <c r="G117" s="115"/>
      <c r="H117" s="115"/>
      <c r="I117" s="124"/>
      <c r="J117" s="322"/>
      <c r="K117" s="124"/>
      <c r="L117" s="124"/>
      <c r="M117" s="124"/>
      <c r="N117" s="74"/>
      <c r="O117" s="94"/>
      <c r="P117" s="318" t="s">
        <v>248</v>
      </c>
      <c r="Q117" s="47" t="s">
        <v>242</v>
      </c>
    </row>
    <row r="118" spans="1:17" ht="75">
      <c r="A118" s="334"/>
      <c r="B118" s="336"/>
      <c r="C118" s="324"/>
      <c r="D118" s="45" t="s">
        <v>263</v>
      </c>
      <c r="E118" s="325"/>
      <c r="F118" s="74"/>
      <c r="G118" s="115"/>
      <c r="H118" s="115"/>
      <c r="I118" s="124"/>
      <c r="J118" s="343"/>
      <c r="K118" s="124"/>
      <c r="L118" s="124"/>
      <c r="M118" s="124"/>
      <c r="N118" s="74"/>
      <c r="O118" s="94"/>
      <c r="P118" s="319"/>
      <c r="Q118" s="47" t="s">
        <v>242</v>
      </c>
    </row>
    <row r="119" spans="1:17" ht="155.25" customHeight="1">
      <c r="A119" s="334"/>
      <c r="B119" s="336"/>
      <c r="C119" s="324"/>
      <c r="D119" s="45" t="s">
        <v>264</v>
      </c>
      <c r="E119" s="325"/>
      <c r="F119" s="74"/>
      <c r="G119" s="115"/>
      <c r="H119" s="115"/>
      <c r="I119" s="74"/>
      <c r="J119" s="343"/>
      <c r="K119" s="74"/>
      <c r="L119" s="124"/>
      <c r="M119" s="124"/>
      <c r="N119" s="74"/>
      <c r="O119" s="340" t="s">
        <v>272</v>
      </c>
      <c r="P119" s="319"/>
      <c r="Q119" s="47" t="s">
        <v>242</v>
      </c>
    </row>
    <row r="120" spans="1:17" ht="29.25" customHeight="1">
      <c r="A120" s="334"/>
      <c r="B120" s="336"/>
      <c r="C120" s="324"/>
      <c r="D120" s="93" t="s">
        <v>265</v>
      </c>
      <c r="E120" s="325"/>
      <c r="F120" s="74"/>
      <c r="G120" s="115"/>
      <c r="H120" s="115"/>
      <c r="I120" s="74"/>
      <c r="J120" s="343"/>
      <c r="K120" s="74"/>
      <c r="L120" s="124"/>
      <c r="M120" s="124"/>
      <c r="N120" s="74"/>
      <c r="O120" s="341"/>
      <c r="P120" s="319"/>
      <c r="Q120" s="47" t="s">
        <v>242</v>
      </c>
    </row>
    <row r="121" spans="1:17" ht="27.75" customHeight="1">
      <c r="A121" s="334"/>
      <c r="B121" s="336"/>
      <c r="C121" s="324"/>
      <c r="D121" s="93" t="s">
        <v>266</v>
      </c>
      <c r="E121" s="323"/>
      <c r="F121" s="74"/>
      <c r="G121" s="115"/>
      <c r="H121" s="115"/>
      <c r="I121" s="74"/>
      <c r="J121" s="344"/>
      <c r="K121" s="74"/>
      <c r="L121" s="124"/>
      <c r="M121" s="124"/>
      <c r="N121" s="74"/>
      <c r="O121" s="342"/>
      <c r="P121" s="319"/>
      <c r="Q121" s="47" t="s">
        <v>242</v>
      </c>
    </row>
    <row r="122" spans="1:17" ht="75">
      <c r="A122" s="334"/>
      <c r="B122" s="336"/>
      <c r="C122" s="324"/>
      <c r="D122" s="45" t="s">
        <v>268</v>
      </c>
      <c r="E122" s="322"/>
      <c r="F122" s="74"/>
      <c r="G122" s="115"/>
      <c r="H122" s="115"/>
      <c r="I122" s="74"/>
      <c r="J122" s="322"/>
      <c r="K122" s="74"/>
      <c r="L122" s="124"/>
      <c r="M122" s="124"/>
      <c r="N122" s="74"/>
      <c r="O122" s="94"/>
      <c r="P122" s="319"/>
      <c r="Q122" s="47" t="s">
        <v>242</v>
      </c>
    </row>
    <row r="123" spans="1:17" ht="206.25" customHeight="1">
      <c r="A123" s="334"/>
      <c r="B123" s="336"/>
      <c r="C123" s="324"/>
      <c r="D123" s="45" t="s">
        <v>267</v>
      </c>
      <c r="E123" s="323"/>
      <c r="F123" s="74"/>
      <c r="G123" s="115"/>
      <c r="H123" s="115"/>
      <c r="I123" s="74"/>
      <c r="J123" s="323"/>
      <c r="K123" s="74"/>
      <c r="L123" s="124"/>
      <c r="M123" s="124"/>
      <c r="N123" s="74"/>
      <c r="O123" s="94" t="s">
        <v>273</v>
      </c>
      <c r="P123" s="319"/>
      <c r="Q123" s="47" t="s">
        <v>242</v>
      </c>
    </row>
    <row r="124" spans="1:17" ht="75">
      <c r="A124" s="334"/>
      <c r="B124" s="336"/>
      <c r="C124" s="324"/>
      <c r="D124" s="45" t="s">
        <v>191</v>
      </c>
      <c r="E124" s="115"/>
      <c r="F124" s="74"/>
      <c r="G124" s="115"/>
      <c r="H124" s="115"/>
      <c r="I124" s="115"/>
      <c r="J124" s="115"/>
      <c r="K124" s="74"/>
      <c r="L124" s="124"/>
      <c r="M124" s="124"/>
      <c r="N124" s="74"/>
      <c r="O124" s="94"/>
      <c r="P124" s="319"/>
      <c r="Q124" s="47" t="s">
        <v>242</v>
      </c>
    </row>
    <row r="125" spans="1:17" ht="75">
      <c r="A125" s="334"/>
      <c r="B125" s="336"/>
      <c r="C125" s="324"/>
      <c r="D125" s="45" t="s">
        <v>192</v>
      </c>
      <c r="E125" s="115"/>
      <c r="F125" s="74"/>
      <c r="G125" s="115"/>
      <c r="H125" s="115"/>
      <c r="I125" s="115"/>
      <c r="J125" s="115"/>
      <c r="K125" s="74"/>
      <c r="L125" s="124"/>
      <c r="M125" s="124"/>
      <c r="N125" s="74"/>
      <c r="O125" s="94"/>
      <c r="P125" s="319"/>
      <c r="Q125" s="47" t="s">
        <v>242</v>
      </c>
    </row>
    <row r="126" spans="1:17" ht="82.5" customHeight="1">
      <c r="A126" s="334"/>
      <c r="B126" s="336"/>
      <c r="C126" s="324"/>
      <c r="D126" s="45" t="s">
        <v>193</v>
      </c>
      <c r="E126" s="115"/>
      <c r="F126" s="74"/>
      <c r="G126" s="115"/>
      <c r="H126" s="115"/>
      <c r="I126" s="115"/>
      <c r="J126" s="115"/>
      <c r="K126" s="74"/>
      <c r="L126" s="124"/>
      <c r="M126" s="124"/>
      <c r="N126" s="74"/>
      <c r="O126" s="94"/>
      <c r="P126" s="319"/>
      <c r="Q126" s="47" t="s">
        <v>242</v>
      </c>
    </row>
    <row r="127" spans="1:17" ht="84.75" customHeight="1">
      <c r="A127" s="334"/>
      <c r="B127" s="336"/>
      <c r="C127" s="324"/>
      <c r="D127" s="45" t="s">
        <v>194</v>
      </c>
      <c r="E127" s="115"/>
      <c r="F127" s="74"/>
      <c r="G127" s="115"/>
      <c r="H127" s="115"/>
      <c r="I127" s="115"/>
      <c r="J127" s="115"/>
      <c r="K127" s="74"/>
      <c r="L127" s="124"/>
      <c r="M127" s="124"/>
      <c r="N127" s="74"/>
      <c r="O127" s="75"/>
      <c r="P127" s="319"/>
      <c r="Q127" s="47" t="s">
        <v>242</v>
      </c>
    </row>
    <row r="128" spans="1:17" ht="75">
      <c r="A128" s="334"/>
      <c r="B128" s="336"/>
      <c r="C128" s="324"/>
      <c r="D128" s="45" t="s">
        <v>195</v>
      </c>
      <c r="E128" s="115"/>
      <c r="F128" s="74"/>
      <c r="G128" s="115"/>
      <c r="H128" s="115"/>
      <c r="I128" s="115"/>
      <c r="J128" s="115"/>
      <c r="K128" s="74"/>
      <c r="L128" s="124"/>
      <c r="M128" s="124"/>
      <c r="N128" s="74"/>
      <c r="O128" s="75"/>
      <c r="P128" s="320"/>
      <c r="Q128" s="47" t="s">
        <v>242</v>
      </c>
    </row>
    <row r="129" spans="1:17" ht="75">
      <c r="A129" s="335"/>
      <c r="B129" s="310"/>
      <c r="C129" s="312"/>
      <c r="D129" s="45" t="s">
        <v>196</v>
      </c>
      <c r="E129" s="115"/>
      <c r="F129" s="74"/>
      <c r="G129" s="115"/>
      <c r="H129" s="115"/>
      <c r="I129" s="115"/>
      <c r="J129" s="115"/>
      <c r="K129" s="74"/>
      <c r="L129" s="124"/>
      <c r="M129" s="124"/>
      <c r="N129" s="74"/>
      <c r="O129" s="74"/>
      <c r="P129" s="43"/>
      <c r="Q129" s="47" t="s">
        <v>242</v>
      </c>
    </row>
    <row r="130" spans="1:17" ht="21" thickBot="1">
      <c r="A130" s="98" t="s">
        <v>197</v>
      </c>
      <c r="B130" s="97"/>
      <c r="C130" s="101"/>
      <c r="D130" s="10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02"/>
      <c r="P130" s="103"/>
      <c r="Q130" s="54"/>
    </row>
    <row r="131" spans="1:17" ht="18.75">
      <c r="A131" s="316" t="s">
        <v>201</v>
      </c>
      <c r="B131" s="316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17"/>
    </row>
    <row r="132" spans="1:17" ht="68.25" customHeight="1">
      <c r="A132" s="329" t="s">
        <v>89</v>
      </c>
      <c r="B132" s="330"/>
      <c r="C132" s="331"/>
      <c r="D132" s="131" t="s">
        <v>80</v>
      </c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40"/>
      <c r="P132" s="134"/>
      <c r="Q132" s="136"/>
    </row>
    <row r="133" spans="1:17" ht="93.75" customHeight="1">
      <c r="A133" s="86" t="s">
        <v>175</v>
      </c>
      <c r="B133" s="87" t="s">
        <v>90</v>
      </c>
      <c r="C133" s="88"/>
      <c r="D133" s="45" t="s">
        <v>176</v>
      </c>
      <c r="E133" s="115"/>
      <c r="F133" s="74"/>
      <c r="G133" s="115"/>
      <c r="H133" s="115"/>
      <c r="I133" s="115"/>
      <c r="J133" s="115"/>
      <c r="K133" s="74"/>
      <c r="L133" s="115"/>
      <c r="M133" s="115"/>
      <c r="N133" s="74"/>
      <c r="O133" s="46"/>
      <c r="P133" s="318" t="s">
        <v>231</v>
      </c>
      <c r="Q133" s="47" t="s">
        <v>237</v>
      </c>
    </row>
    <row r="134" spans="1:17" ht="93.75" customHeight="1">
      <c r="A134" s="89" t="s">
        <v>177</v>
      </c>
      <c r="B134" s="87" t="s">
        <v>90</v>
      </c>
      <c r="C134" s="88"/>
      <c r="D134" s="45" t="s">
        <v>178</v>
      </c>
      <c r="E134" s="115"/>
      <c r="F134" s="74"/>
      <c r="G134" s="115"/>
      <c r="H134" s="115"/>
      <c r="I134" s="115"/>
      <c r="J134" s="115"/>
      <c r="K134" s="74"/>
      <c r="L134" s="115"/>
      <c r="M134" s="115"/>
      <c r="N134" s="74"/>
      <c r="O134" s="46"/>
      <c r="P134" s="319"/>
      <c r="Q134" s="47" t="s">
        <v>237</v>
      </c>
    </row>
    <row r="135" spans="1:17" ht="75" customHeight="1">
      <c r="A135" s="86" t="s">
        <v>179</v>
      </c>
      <c r="B135" s="87" t="s">
        <v>90</v>
      </c>
      <c r="C135" s="88"/>
      <c r="D135" s="45" t="s">
        <v>180</v>
      </c>
      <c r="E135" s="115"/>
      <c r="F135" s="74"/>
      <c r="G135" s="115"/>
      <c r="H135" s="115"/>
      <c r="I135" s="115"/>
      <c r="J135" s="115"/>
      <c r="K135" s="74"/>
      <c r="L135" s="115"/>
      <c r="M135" s="115"/>
      <c r="N135" s="74"/>
      <c r="O135" s="46"/>
      <c r="P135" s="320"/>
      <c r="Q135" s="47" t="s">
        <v>237</v>
      </c>
    </row>
    <row r="136" spans="1:17" ht="64.5" customHeight="1">
      <c r="A136" s="329" t="s">
        <v>181</v>
      </c>
      <c r="B136" s="330"/>
      <c r="C136" s="331"/>
      <c r="D136" s="107" t="s">
        <v>80</v>
      </c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5"/>
      <c r="P136" s="132"/>
      <c r="Q136" s="133"/>
    </row>
    <row r="137" spans="1:17" ht="59.25" customHeight="1">
      <c r="A137" s="332" t="s">
        <v>182</v>
      </c>
      <c r="B137" s="50" t="s">
        <v>156</v>
      </c>
      <c r="C137" s="311"/>
      <c r="D137" s="45" t="s">
        <v>183</v>
      </c>
      <c r="E137" s="115"/>
      <c r="F137" s="74"/>
      <c r="G137" s="115"/>
      <c r="H137" s="115"/>
      <c r="I137" s="115"/>
      <c r="J137" s="115"/>
      <c r="K137" s="74"/>
      <c r="L137" s="115"/>
      <c r="M137" s="115"/>
      <c r="N137" s="74"/>
      <c r="O137" s="46"/>
      <c r="P137" s="319" t="s">
        <v>167</v>
      </c>
      <c r="Q137" s="47" t="s">
        <v>249</v>
      </c>
    </row>
    <row r="138" spans="1:17" ht="78" customHeight="1">
      <c r="A138" s="333"/>
      <c r="B138" s="336" t="s">
        <v>184</v>
      </c>
      <c r="C138" s="324"/>
      <c r="D138" s="45" t="s">
        <v>285</v>
      </c>
      <c r="E138" s="115"/>
      <c r="F138" s="74"/>
      <c r="G138" s="115"/>
      <c r="H138" s="115"/>
      <c r="I138" s="115"/>
      <c r="J138" s="115"/>
      <c r="K138" s="74"/>
      <c r="L138" s="115"/>
      <c r="M138" s="115"/>
      <c r="N138" s="74"/>
      <c r="O138" s="46"/>
      <c r="P138" s="319"/>
      <c r="Q138" s="47"/>
    </row>
    <row r="139" spans="1:17" ht="106.5" customHeight="1">
      <c r="A139" s="333"/>
      <c r="B139" s="310"/>
      <c r="C139" s="88"/>
      <c r="D139" s="150" t="s">
        <v>275</v>
      </c>
      <c r="E139" s="22"/>
      <c r="F139" s="74"/>
      <c r="G139" s="115"/>
      <c r="H139" s="115"/>
      <c r="I139" s="24"/>
      <c r="J139" s="22"/>
      <c r="K139" s="74"/>
      <c r="L139" s="115"/>
      <c r="M139" s="115"/>
      <c r="N139" s="74"/>
      <c r="O139" s="151" t="s">
        <v>276</v>
      </c>
      <c r="P139" s="319"/>
      <c r="Q139" s="47" t="s">
        <v>185</v>
      </c>
    </row>
    <row r="140" spans="1:17" ht="75">
      <c r="A140" s="306" t="s">
        <v>186</v>
      </c>
      <c r="B140" s="48" t="s">
        <v>157</v>
      </c>
      <c r="C140" s="49"/>
      <c r="D140" s="45" t="s">
        <v>282</v>
      </c>
      <c r="E140" s="115"/>
      <c r="F140" s="74"/>
      <c r="G140" s="115"/>
      <c r="H140" s="115"/>
      <c r="I140" s="115"/>
      <c r="J140" s="115"/>
      <c r="K140" s="74"/>
      <c r="L140" s="115"/>
      <c r="M140" s="115"/>
      <c r="N140" s="74"/>
      <c r="O140" s="46"/>
      <c r="P140" s="319"/>
      <c r="Q140" s="47" t="s">
        <v>185</v>
      </c>
    </row>
    <row r="141" spans="1:17" ht="56.25">
      <c r="A141" s="307"/>
      <c r="B141" s="48" t="s">
        <v>184</v>
      </c>
      <c r="C141" s="49"/>
      <c r="D141" s="150" t="s">
        <v>279</v>
      </c>
      <c r="E141" s="22"/>
      <c r="F141" s="74"/>
      <c r="G141" s="115"/>
      <c r="H141" s="115"/>
      <c r="I141" s="24"/>
      <c r="J141" s="22"/>
      <c r="K141" s="74"/>
      <c r="L141" s="115"/>
      <c r="M141" s="115"/>
      <c r="N141" s="74"/>
      <c r="O141" s="151" t="s">
        <v>280</v>
      </c>
      <c r="P141" s="319"/>
      <c r="Q141" s="47"/>
    </row>
    <row r="142" spans="1:17" ht="75">
      <c r="A142" s="306" t="s">
        <v>187</v>
      </c>
      <c r="B142" s="50" t="s">
        <v>9</v>
      </c>
      <c r="C142" s="51"/>
      <c r="D142" s="45" t="s">
        <v>283</v>
      </c>
      <c r="E142" s="115"/>
      <c r="F142" s="74"/>
      <c r="G142" s="115"/>
      <c r="H142" s="115"/>
      <c r="I142" s="115"/>
      <c r="J142" s="115"/>
      <c r="K142" s="74"/>
      <c r="L142" s="115"/>
      <c r="M142" s="115"/>
      <c r="N142" s="74"/>
      <c r="O142" s="46"/>
      <c r="P142" s="320"/>
      <c r="Q142" s="47" t="s">
        <v>185</v>
      </c>
    </row>
    <row r="143" spans="1:17" ht="18.75">
      <c r="A143" s="307"/>
      <c r="B143" s="50" t="s">
        <v>184</v>
      </c>
      <c r="C143" s="51"/>
      <c r="D143" s="45" t="s">
        <v>281</v>
      </c>
      <c r="E143" s="115"/>
      <c r="F143" s="74"/>
      <c r="G143" s="115"/>
      <c r="H143" s="115"/>
      <c r="I143" s="115"/>
      <c r="J143" s="115"/>
      <c r="K143" s="74"/>
      <c r="L143" s="115"/>
      <c r="M143" s="115"/>
      <c r="N143" s="74"/>
      <c r="O143" s="46"/>
      <c r="P143" s="146"/>
      <c r="Q143" s="47"/>
    </row>
    <row r="144" spans="1:17" ht="63" customHeight="1">
      <c r="A144" s="329" t="s">
        <v>188</v>
      </c>
      <c r="B144" s="330"/>
      <c r="C144" s="331"/>
      <c r="D144" s="108" t="s">
        <v>80</v>
      </c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5"/>
      <c r="P144" s="134"/>
      <c r="Q144" s="133"/>
    </row>
    <row r="145" spans="1:17" ht="75">
      <c r="A145" s="332" t="s">
        <v>189</v>
      </c>
      <c r="B145" s="309" t="s">
        <v>90</v>
      </c>
      <c r="C145" s="311"/>
      <c r="D145" s="45" t="s">
        <v>190</v>
      </c>
      <c r="E145" s="322"/>
      <c r="F145" s="74"/>
      <c r="G145" s="115"/>
      <c r="H145" s="115"/>
      <c r="I145" s="74"/>
      <c r="J145" s="322"/>
      <c r="K145" s="74"/>
      <c r="L145" s="115"/>
      <c r="M145" s="115"/>
      <c r="N145" s="74"/>
      <c r="O145" s="46"/>
      <c r="P145" s="318" t="s">
        <v>245</v>
      </c>
      <c r="Q145" s="47" t="s">
        <v>242</v>
      </c>
    </row>
    <row r="146" spans="1:17" ht="75">
      <c r="A146" s="334"/>
      <c r="B146" s="336"/>
      <c r="C146" s="324"/>
      <c r="D146" s="45" t="s">
        <v>263</v>
      </c>
      <c r="E146" s="325"/>
      <c r="F146" s="74"/>
      <c r="G146" s="115"/>
      <c r="H146" s="115"/>
      <c r="I146" s="74"/>
      <c r="J146" s="325"/>
      <c r="K146" s="74"/>
      <c r="L146" s="115"/>
      <c r="M146" s="115"/>
      <c r="N146" s="74"/>
      <c r="O146" s="46"/>
      <c r="P146" s="319"/>
      <c r="Q146" s="47" t="s">
        <v>242</v>
      </c>
    </row>
    <row r="147" spans="1:17" ht="153" customHeight="1">
      <c r="A147" s="334"/>
      <c r="B147" s="336"/>
      <c r="C147" s="324"/>
      <c r="D147" s="45" t="s">
        <v>264</v>
      </c>
      <c r="E147" s="325"/>
      <c r="F147" s="74"/>
      <c r="G147" s="115"/>
      <c r="H147" s="115"/>
      <c r="I147" s="74"/>
      <c r="J147" s="325"/>
      <c r="K147" s="74"/>
      <c r="L147" s="115"/>
      <c r="M147" s="115"/>
      <c r="N147" s="74"/>
      <c r="O147" s="340" t="s">
        <v>272</v>
      </c>
      <c r="P147" s="319"/>
      <c r="Q147" s="47" t="s">
        <v>242</v>
      </c>
    </row>
    <row r="148" spans="1:17" ht="30" customHeight="1">
      <c r="A148" s="334"/>
      <c r="B148" s="336"/>
      <c r="C148" s="324"/>
      <c r="D148" s="93" t="s">
        <v>265</v>
      </c>
      <c r="E148" s="325"/>
      <c r="F148" s="74"/>
      <c r="G148" s="115"/>
      <c r="H148" s="115"/>
      <c r="I148" s="74"/>
      <c r="J148" s="325"/>
      <c r="K148" s="74"/>
      <c r="L148" s="115"/>
      <c r="M148" s="115"/>
      <c r="N148" s="74"/>
      <c r="O148" s="341"/>
      <c r="P148" s="319"/>
      <c r="Q148" s="47" t="s">
        <v>242</v>
      </c>
    </row>
    <row r="149" spans="1:17" ht="30" customHeight="1">
      <c r="A149" s="334"/>
      <c r="B149" s="336"/>
      <c r="C149" s="324"/>
      <c r="D149" s="93" t="s">
        <v>266</v>
      </c>
      <c r="E149" s="323"/>
      <c r="F149" s="74"/>
      <c r="G149" s="115"/>
      <c r="H149" s="115"/>
      <c r="I149" s="74"/>
      <c r="J149" s="323"/>
      <c r="K149" s="74"/>
      <c r="L149" s="115"/>
      <c r="M149" s="115"/>
      <c r="N149" s="74"/>
      <c r="O149" s="342"/>
      <c r="P149" s="319"/>
      <c r="Q149" s="47" t="s">
        <v>242</v>
      </c>
    </row>
    <row r="150" spans="1:17" ht="77.25" customHeight="1">
      <c r="A150" s="334"/>
      <c r="B150" s="336"/>
      <c r="C150" s="324"/>
      <c r="D150" s="45" t="s">
        <v>268</v>
      </c>
      <c r="E150" s="322"/>
      <c r="F150" s="74"/>
      <c r="G150" s="115"/>
      <c r="H150" s="115"/>
      <c r="I150" s="74"/>
      <c r="J150" s="322"/>
      <c r="K150" s="74"/>
      <c r="L150" s="115"/>
      <c r="M150" s="115"/>
      <c r="N150" s="74"/>
      <c r="O150" s="46"/>
      <c r="P150" s="319"/>
      <c r="Q150" s="47" t="s">
        <v>242</v>
      </c>
    </row>
    <row r="151" spans="1:17" ht="198.75" customHeight="1">
      <c r="A151" s="334"/>
      <c r="B151" s="336"/>
      <c r="C151" s="324"/>
      <c r="D151" s="45" t="s">
        <v>267</v>
      </c>
      <c r="E151" s="323"/>
      <c r="F151" s="74"/>
      <c r="G151" s="115"/>
      <c r="H151" s="115"/>
      <c r="I151" s="74"/>
      <c r="J151" s="323"/>
      <c r="K151" s="74"/>
      <c r="L151" s="115"/>
      <c r="M151" s="115"/>
      <c r="N151" s="74"/>
      <c r="O151" s="94" t="s">
        <v>273</v>
      </c>
      <c r="P151" s="319"/>
      <c r="Q151" s="47" t="s">
        <v>242</v>
      </c>
    </row>
    <row r="152" spans="1:17" ht="75">
      <c r="A152" s="334"/>
      <c r="B152" s="336"/>
      <c r="C152" s="324"/>
      <c r="D152" s="45" t="s">
        <v>191</v>
      </c>
      <c r="E152" s="115"/>
      <c r="F152" s="74"/>
      <c r="G152" s="115"/>
      <c r="H152" s="115"/>
      <c r="I152" s="115"/>
      <c r="J152" s="115"/>
      <c r="K152" s="74"/>
      <c r="L152" s="115"/>
      <c r="M152" s="115"/>
      <c r="N152" s="74"/>
      <c r="O152" s="46"/>
      <c r="P152" s="319"/>
      <c r="Q152" s="47" t="s">
        <v>242</v>
      </c>
    </row>
    <row r="153" spans="1:17" ht="75">
      <c r="A153" s="334"/>
      <c r="B153" s="336"/>
      <c r="C153" s="324"/>
      <c r="D153" s="45" t="s">
        <v>192</v>
      </c>
      <c r="E153" s="115"/>
      <c r="F153" s="74"/>
      <c r="G153" s="115"/>
      <c r="H153" s="115"/>
      <c r="I153" s="115"/>
      <c r="J153" s="115"/>
      <c r="K153" s="74"/>
      <c r="L153" s="115"/>
      <c r="M153" s="115"/>
      <c r="N153" s="74"/>
      <c r="O153" s="75"/>
      <c r="P153" s="319"/>
      <c r="Q153" s="47" t="s">
        <v>242</v>
      </c>
    </row>
    <row r="154" spans="1:17" ht="84.75" customHeight="1">
      <c r="A154" s="334"/>
      <c r="B154" s="336"/>
      <c r="C154" s="324"/>
      <c r="D154" s="45" t="s">
        <v>193</v>
      </c>
      <c r="E154" s="115"/>
      <c r="F154" s="74"/>
      <c r="G154" s="115"/>
      <c r="H154" s="115"/>
      <c r="I154" s="115"/>
      <c r="J154" s="115"/>
      <c r="K154" s="74"/>
      <c r="L154" s="115"/>
      <c r="M154" s="115"/>
      <c r="N154" s="74"/>
      <c r="O154" s="75"/>
      <c r="P154" s="319"/>
      <c r="Q154" s="47" t="s">
        <v>242</v>
      </c>
    </row>
    <row r="155" spans="1:17" ht="75">
      <c r="A155" s="335"/>
      <c r="B155" s="310"/>
      <c r="C155" s="312"/>
      <c r="D155" s="45" t="s">
        <v>194</v>
      </c>
      <c r="E155" s="115"/>
      <c r="F155" s="74"/>
      <c r="G155" s="115"/>
      <c r="H155" s="115"/>
      <c r="I155" s="115"/>
      <c r="J155" s="115"/>
      <c r="K155" s="74"/>
      <c r="L155" s="115"/>
      <c r="M155" s="115"/>
      <c r="N155" s="74"/>
      <c r="O155" s="74"/>
      <c r="P155" s="319"/>
      <c r="Q155" s="47" t="s">
        <v>242</v>
      </c>
    </row>
    <row r="156" spans="1:17" ht="82.5" customHeight="1">
      <c r="A156" s="90"/>
      <c r="B156" s="91"/>
      <c r="C156" s="92"/>
      <c r="D156" s="45" t="s">
        <v>261</v>
      </c>
      <c r="E156" s="115"/>
      <c r="F156" s="74"/>
      <c r="G156" s="115"/>
      <c r="H156" s="115"/>
      <c r="I156" s="115"/>
      <c r="J156" s="115"/>
      <c r="K156" s="74"/>
      <c r="L156" s="115"/>
      <c r="M156" s="115"/>
      <c r="N156" s="74"/>
      <c r="O156" s="106"/>
      <c r="P156" s="319"/>
      <c r="Q156" s="47" t="s">
        <v>242</v>
      </c>
    </row>
    <row r="157" spans="1:17" ht="36" customHeight="1">
      <c r="A157" s="90"/>
      <c r="B157" s="91"/>
      <c r="C157" s="92"/>
      <c r="D157" s="45" t="s">
        <v>262</v>
      </c>
      <c r="E157" s="115"/>
      <c r="F157" s="74"/>
      <c r="G157" s="115"/>
      <c r="H157" s="115"/>
      <c r="I157" s="115"/>
      <c r="J157" s="115"/>
      <c r="K157" s="74"/>
      <c r="L157" s="115"/>
      <c r="M157" s="115"/>
      <c r="N157" s="74"/>
      <c r="O157" s="106"/>
      <c r="P157" s="320"/>
      <c r="Q157" s="47" t="s">
        <v>242</v>
      </c>
    </row>
    <row r="158" spans="1:17" ht="29.25" customHeight="1" thickBot="1">
      <c r="A158" s="108" t="s">
        <v>197</v>
      </c>
      <c r="B158" s="109"/>
      <c r="C158" s="101"/>
      <c r="D158" s="107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10"/>
      <c r="P158" s="111"/>
      <c r="Q158" s="112"/>
    </row>
  </sheetData>
  <sheetProtection/>
  <mergeCells count="120">
    <mergeCell ref="Q6:Q8"/>
    <mergeCell ref="N7:N8"/>
    <mergeCell ref="E7:E8"/>
    <mergeCell ref="F7:F8"/>
    <mergeCell ref="A7:A8"/>
    <mergeCell ref="A9:Q9"/>
    <mergeCell ref="K7:K8"/>
    <mergeCell ref="L7:M7"/>
    <mergeCell ref="D4:Q4"/>
    <mergeCell ref="A6:C6"/>
    <mergeCell ref="D6:H6"/>
    <mergeCell ref="I6:K6"/>
    <mergeCell ref="L6:N6"/>
    <mergeCell ref="P6:P8"/>
    <mergeCell ref="O6:O8"/>
    <mergeCell ref="G7:G8"/>
    <mergeCell ref="H7:H8"/>
    <mergeCell ref="I7:J7"/>
    <mergeCell ref="J23:J27"/>
    <mergeCell ref="B7:B8"/>
    <mergeCell ref="C7:C8"/>
    <mergeCell ref="D7:D8"/>
    <mergeCell ref="P23:P45"/>
    <mergeCell ref="O25:O27"/>
    <mergeCell ref="P15:P20"/>
    <mergeCell ref="P11:P13"/>
    <mergeCell ref="A14:C14"/>
    <mergeCell ref="A10:C10"/>
    <mergeCell ref="A52:C52"/>
    <mergeCell ref="A53:A55"/>
    <mergeCell ref="A15:A17"/>
    <mergeCell ref="P49:P51"/>
    <mergeCell ref="A22:C22"/>
    <mergeCell ref="A23:A45"/>
    <mergeCell ref="J28:J29"/>
    <mergeCell ref="B16:B17"/>
    <mergeCell ref="A18:A19"/>
    <mergeCell ref="A20:A21"/>
    <mergeCell ref="A60:C60"/>
    <mergeCell ref="A61:A73"/>
    <mergeCell ref="B61:B73"/>
    <mergeCell ref="B23:B45"/>
    <mergeCell ref="C23:C45"/>
    <mergeCell ref="A47:Q47"/>
    <mergeCell ref="A48:C48"/>
    <mergeCell ref="E23:E27"/>
    <mergeCell ref="E28:E29"/>
    <mergeCell ref="E61:E65"/>
    <mergeCell ref="P105:P107"/>
    <mergeCell ref="A76:C76"/>
    <mergeCell ref="P77:P79"/>
    <mergeCell ref="A80:C80"/>
    <mergeCell ref="A81:A83"/>
    <mergeCell ref="J89:J93"/>
    <mergeCell ref="A104:C104"/>
    <mergeCell ref="A103:Q103"/>
    <mergeCell ref="C89:C101"/>
    <mergeCell ref="P81:P86"/>
    <mergeCell ref="P89:P101"/>
    <mergeCell ref="A88:C88"/>
    <mergeCell ref="B89:B101"/>
    <mergeCell ref="A89:A101"/>
    <mergeCell ref="E94:E95"/>
    <mergeCell ref="J94:J95"/>
    <mergeCell ref="O91:O93"/>
    <mergeCell ref="E89:E93"/>
    <mergeCell ref="O147:O149"/>
    <mergeCell ref="P109:P114"/>
    <mergeCell ref="E122:E123"/>
    <mergeCell ref="E117:E121"/>
    <mergeCell ref="J122:J123"/>
    <mergeCell ref="J117:J121"/>
    <mergeCell ref="P133:P135"/>
    <mergeCell ref="B138:B139"/>
    <mergeCell ref="J150:J151"/>
    <mergeCell ref="P117:P128"/>
    <mergeCell ref="A131:Q131"/>
    <mergeCell ref="J145:J149"/>
    <mergeCell ref="E145:E149"/>
    <mergeCell ref="P137:P142"/>
    <mergeCell ref="A132:C132"/>
    <mergeCell ref="E150:E151"/>
    <mergeCell ref="O119:O121"/>
    <mergeCell ref="B117:B129"/>
    <mergeCell ref="C117:C129"/>
    <mergeCell ref="A108:C108"/>
    <mergeCell ref="A109:A111"/>
    <mergeCell ref="A112:A113"/>
    <mergeCell ref="A114:A115"/>
    <mergeCell ref="A116:C116"/>
    <mergeCell ref="A136:C136"/>
    <mergeCell ref="A137:A139"/>
    <mergeCell ref="A117:A129"/>
    <mergeCell ref="P145:P157"/>
    <mergeCell ref="A144:C144"/>
    <mergeCell ref="A145:A155"/>
    <mergeCell ref="B145:B155"/>
    <mergeCell ref="C145:C155"/>
    <mergeCell ref="C137:C138"/>
    <mergeCell ref="A140:A141"/>
    <mergeCell ref="A58:A59"/>
    <mergeCell ref="A84:A85"/>
    <mergeCell ref="A75:Q75"/>
    <mergeCell ref="P61:P73"/>
    <mergeCell ref="P53:P58"/>
    <mergeCell ref="J66:J67"/>
    <mergeCell ref="C61:C73"/>
    <mergeCell ref="E66:E67"/>
    <mergeCell ref="J61:J65"/>
    <mergeCell ref="O63:O65"/>
    <mergeCell ref="A142:A143"/>
    <mergeCell ref="A86:A87"/>
    <mergeCell ref="B110:B111"/>
    <mergeCell ref="C16:C17"/>
    <mergeCell ref="B54:B55"/>
    <mergeCell ref="C54:C55"/>
    <mergeCell ref="B82:B83"/>
    <mergeCell ref="C82:C83"/>
    <mergeCell ref="C110:C111"/>
    <mergeCell ref="A56:A57"/>
  </mergeCells>
  <printOptions/>
  <pageMargins left="0.3937007874015748" right="0.1968503937007874" top="0.3937007874015748" bottom="0.3937007874015748" header="0" footer="0"/>
  <pageSetup horizontalDpi="600" verticalDpi="600" orientation="landscape" paperSize="9" scale="38" r:id="rId1"/>
  <rowBreaks count="9" manualBreakCount="9">
    <brk id="21" max="255" man="1"/>
    <brk id="36" max="16" man="1"/>
    <brk id="46" max="255" man="1"/>
    <brk id="59" max="255" man="1"/>
    <brk id="74" max="255" man="1"/>
    <brk id="93" max="16" man="1"/>
    <brk id="111" max="16" man="1"/>
    <brk id="130" max="255" man="1"/>
    <brk id="1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R32"/>
  <sheetViews>
    <sheetView view="pageBreakPreview" zoomScale="60" zoomScalePageLayoutView="0" workbookViewId="0" topLeftCell="A2">
      <selection activeCell="M16" sqref="M16"/>
    </sheetView>
  </sheetViews>
  <sheetFormatPr defaultColWidth="9.00390625" defaultRowHeight="12.75"/>
  <cols>
    <col min="1" max="1" width="4.625" style="0" customWidth="1"/>
    <col min="2" max="2" width="31.00390625" style="0" customWidth="1"/>
    <col min="3" max="3" width="12.625" style="0" customWidth="1"/>
    <col min="4" max="4" width="11.75390625" style="0" customWidth="1"/>
    <col min="5" max="5" width="11.125" style="0" customWidth="1"/>
    <col min="6" max="6" width="11.00390625" style="0" customWidth="1"/>
    <col min="7" max="7" width="12.00390625" style="0" customWidth="1"/>
    <col min="8" max="8" width="11.375" style="0" customWidth="1"/>
    <col min="11" max="11" width="12.00390625" style="0" customWidth="1"/>
    <col min="12" max="12" width="13.125" style="0" customWidth="1"/>
    <col min="13" max="13" width="10.625" style="0" customWidth="1"/>
    <col min="14" max="14" width="9.875" style="0" customWidth="1"/>
    <col min="15" max="15" width="11.00390625" style="0" customWidth="1"/>
    <col min="16" max="16" width="13.875" style="0" customWidth="1"/>
    <col min="17" max="17" width="19.25390625" style="0" customWidth="1"/>
    <col min="18" max="18" width="14.875" style="0" customWidth="1"/>
  </cols>
  <sheetData>
    <row r="1" spans="1:18" ht="15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7"/>
    </row>
    <row r="2" spans="1:18" ht="15.75">
      <c r="A2" s="33"/>
      <c r="B2" s="33" t="s">
        <v>141</v>
      </c>
      <c r="C2" s="33"/>
      <c r="D2" s="33"/>
      <c r="E2" s="33"/>
      <c r="F2" s="33"/>
      <c r="G2" s="37" t="s">
        <v>202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7"/>
    </row>
    <row r="3" spans="1:18" ht="25.5" customHeight="1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7"/>
    </row>
    <row r="5" spans="1:18" ht="16.5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7"/>
    </row>
    <row r="6" spans="1:18" ht="21" customHeight="1" thickBot="1">
      <c r="A6" s="378" t="s">
        <v>203</v>
      </c>
      <c r="B6" s="378" t="s">
        <v>114</v>
      </c>
      <c r="C6" s="378" t="s">
        <v>204</v>
      </c>
      <c r="D6" s="391" t="s">
        <v>205</v>
      </c>
      <c r="E6" s="392"/>
      <c r="F6" s="392"/>
      <c r="G6" s="392"/>
      <c r="H6" s="393"/>
      <c r="I6" s="378" t="s">
        <v>206</v>
      </c>
      <c r="J6" s="378" t="s">
        <v>207</v>
      </c>
      <c r="K6" s="392" t="s">
        <v>208</v>
      </c>
      <c r="L6" s="392"/>
      <c r="M6" s="392"/>
      <c r="N6" s="392"/>
      <c r="O6" s="393"/>
      <c r="P6" s="381" t="s">
        <v>206</v>
      </c>
      <c r="Q6" s="384" t="s">
        <v>123</v>
      </c>
      <c r="R6" s="394" t="s">
        <v>124</v>
      </c>
    </row>
    <row r="7" spans="1:18" ht="19.5" customHeight="1" thickBot="1">
      <c r="A7" s="379"/>
      <c r="B7" s="379"/>
      <c r="C7" s="387"/>
      <c r="D7" s="391" t="s">
        <v>116</v>
      </c>
      <c r="E7" s="392"/>
      <c r="F7" s="392"/>
      <c r="G7" s="392"/>
      <c r="H7" s="393"/>
      <c r="I7" s="379"/>
      <c r="J7" s="379"/>
      <c r="K7" s="391" t="s">
        <v>116</v>
      </c>
      <c r="L7" s="392"/>
      <c r="M7" s="392"/>
      <c r="N7" s="392"/>
      <c r="O7" s="393"/>
      <c r="P7" s="382"/>
      <c r="Q7" s="385"/>
      <c r="R7" s="395"/>
    </row>
    <row r="8" spans="1:18" ht="37.5" customHeight="1" thickBot="1">
      <c r="A8" s="380"/>
      <c r="B8" s="380"/>
      <c r="C8" s="388"/>
      <c r="D8" s="62" t="s">
        <v>209</v>
      </c>
      <c r="E8" s="62" t="s">
        <v>210</v>
      </c>
      <c r="F8" s="62" t="s">
        <v>211</v>
      </c>
      <c r="G8" s="62" t="s">
        <v>212</v>
      </c>
      <c r="H8" s="62" t="s">
        <v>213</v>
      </c>
      <c r="I8" s="380"/>
      <c r="J8" s="380"/>
      <c r="K8" s="62" t="s">
        <v>209</v>
      </c>
      <c r="L8" s="62" t="s">
        <v>210</v>
      </c>
      <c r="M8" s="62" t="s">
        <v>211</v>
      </c>
      <c r="N8" s="62" t="s">
        <v>212</v>
      </c>
      <c r="O8" s="62" t="s">
        <v>213</v>
      </c>
      <c r="P8" s="383"/>
      <c r="Q8" s="386"/>
      <c r="R8" s="396"/>
    </row>
    <row r="9" spans="1:18" ht="77.25" customHeight="1" thickBot="1">
      <c r="A9" s="72" t="s">
        <v>214</v>
      </c>
      <c r="B9" s="62" t="s">
        <v>215</v>
      </c>
      <c r="C9" s="55" t="s">
        <v>90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397" t="s">
        <v>256</v>
      </c>
      <c r="R9" s="41" t="s">
        <v>259</v>
      </c>
    </row>
    <row r="10" spans="1:18" ht="60.75" customHeight="1" thickBot="1">
      <c r="A10" s="72" t="s">
        <v>216</v>
      </c>
      <c r="B10" s="62" t="s">
        <v>217</v>
      </c>
      <c r="C10" s="55" t="s">
        <v>218</v>
      </c>
      <c r="D10" s="113">
        <f>'Электро 1'!D26</f>
        <v>0.18038548885179523</v>
      </c>
      <c r="E10" s="113">
        <f>'Электро 1'!E26</f>
        <v>0.17874764185169062</v>
      </c>
      <c r="F10" s="113">
        <f>'Электро 1'!F26</f>
        <v>0.1779283010857353</v>
      </c>
      <c r="G10" s="113">
        <f>'Электро 1'!G26</f>
        <v>0.17710542377440078</v>
      </c>
      <c r="H10" s="113">
        <f>'Электро 1'!H26</f>
        <v>0.17628502409218327</v>
      </c>
      <c r="I10" s="62"/>
      <c r="J10" s="62"/>
      <c r="K10" s="62"/>
      <c r="L10" s="62"/>
      <c r="M10" s="62"/>
      <c r="N10" s="62"/>
      <c r="O10" s="62"/>
      <c r="P10" s="62"/>
      <c r="Q10" s="398"/>
      <c r="R10" s="41" t="s">
        <v>259</v>
      </c>
    </row>
    <row r="11" spans="1:18" ht="50.25" customHeight="1" thickBot="1">
      <c r="A11" s="72" t="s">
        <v>219</v>
      </c>
      <c r="B11" s="62" t="s">
        <v>220</v>
      </c>
      <c r="C11" s="55" t="s">
        <v>147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386" t="s">
        <v>257</v>
      </c>
      <c r="R11" s="73" t="s">
        <v>258</v>
      </c>
    </row>
    <row r="12" spans="1:18" ht="51.75" customHeight="1" thickBot="1">
      <c r="A12" s="72" t="s">
        <v>221</v>
      </c>
      <c r="B12" s="62" t="s">
        <v>222</v>
      </c>
      <c r="C12" s="55" t="s">
        <v>147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389"/>
      <c r="R12" s="73" t="s">
        <v>258</v>
      </c>
    </row>
    <row r="13" spans="1:18" ht="51.75" customHeight="1" thickBot="1">
      <c r="A13" s="72" t="s">
        <v>223</v>
      </c>
      <c r="B13" s="62" t="s">
        <v>224</v>
      </c>
      <c r="C13" s="55" t="s">
        <v>147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390"/>
      <c r="R13" s="73" t="s">
        <v>258</v>
      </c>
    </row>
    <row r="14" spans="1:18" ht="61.5" customHeight="1" thickBot="1">
      <c r="A14" s="72" t="s">
        <v>225</v>
      </c>
      <c r="B14" s="62" t="s">
        <v>226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6"/>
      <c r="R14" s="73" t="s">
        <v>258</v>
      </c>
    </row>
    <row r="15" spans="1:18" ht="26.2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8"/>
      <c r="R15" s="59"/>
    </row>
    <row r="16" spans="1:18" ht="15.75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33"/>
      <c r="R16" s="33"/>
    </row>
    <row r="32" ht="12.75">
      <c r="D32" t="s">
        <v>142</v>
      </c>
    </row>
  </sheetData>
  <sheetProtection/>
  <mergeCells count="15">
    <mergeCell ref="Q11:Q13"/>
    <mergeCell ref="K7:O7"/>
    <mergeCell ref="D7:H7"/>
    <mergeCell ref="R6:R8"/>
    <mergeCell ref="Q9:Q10"/>
    <mergeCell ref="B6:B8"/>
    <mergeCell ref="K6:O6"/>
    <mergeCell ref="D6:H6"/>
    <mergeCell ref="A3:R3"/>
    <mergeCell ref="I6:I8"/>
    <mergeCell ref="J6:J8"/>
    <mergeCell ref="P6:P8"/>
    <mergeCell ref="Q6:Q8"/>
    <mergeCell ref="C6:C8"/>
    <mergeCell ref="A6:A8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G.Iluschenko</dc:creator>
  <cp:keywords/>
  <dc:description/>
  <cp:lastModifiedBy>o.medvedeva</cp:lastModifiedBy>
  <cp:lastPrinted>2024-04-25T06:09:09Z</cp:lastPrinted>
  <dcterms:created xsi:type="dcterms:W3CDTF">2011-05-05T22:47:17Z</dcterms:created>
  <dcterms:modified xsi:type="dcterms:W3CDTF">2024-04-25T06:20:49Z</dcterms:modified>
  <cp:category/>
  <cp:version/>
  <cp:contentType/>
  <cp:contentStatus/>
</cp:coreProperties>
</file>